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1430" windowHeight="9165" firstSheet="4" activeTab="10"/>
  </bookViews>
  <sheets>
    <sheet name="Sammis" sheetId="5" r:id="rId1"/>
    <sheet name="Eclipse" sheetId="4" r:id="rId2"/>
    <sheet name="Donlon" sheetId="1" r:id="rId3"/>
    <sheet name="Manzanita 2" sheetId="8" r:id="rId4"/>
    <sheet name="Manzanita 7" sheetId="7" r:id="rId5"/>
    <sheet name="Main" sheetId="2" r:id="rId6"/>
    <sheet name="Rice" sheetId="6" r:id="rId7"/>
    <sheet name="Captainich" sheetId="11" r:id="rId8"/>
    <sheet name="Schultz" sheetId="10" r:id="rId9"/>
    <sheet name="Redman" sheetId="9" r:id="rId10"/>
    <sheet name="Porter" sheetId="3" r:id="rId11"/>
  </sheets>
  <definedNames>
    <definedName name="_xlnm.Print_Area" localSheetId="2">Donlon!$A$1:$D$110</definedName>
    <definedName name="_xlnm.Print_Area" localSheetId="5">Main!$A$1:$F$48</definedName>
    <definedName name="_xlnm.Print_Area" localSheetId="10">Porter!$A$1:$E$56</definedName>
    <definedName name="_xlnm.Print_Titles" localSheetId="2">Donlon!$1:$8</definedName>
    <definedName name="_xlnm.Print_Titles" localSheetId="1">Eclipse!$1:$8</definedName>
    <definedName name="_xlnm.Print_Titles" localSheetId="5">Main!$1:$7</definedName>
    <definedName name="_xlnm.Print_Titles" localSheetId="3">'Manzanita 2'!$1:$8</definedName>
    <definedName name="_xlnm.Print_Titles" localSheetId="6">Rice!$1:$8</definedName>
    <definedName name="_xlnm.Print_Titles" localSheetId="0">Sammis!$1:$8</definedName>
  </definedNames>
  <calcPr calcId="125725"/>
</workbook>
</file>

<file path=xl/calcChain.xml><?xml version="1.0" encoding="utf-8"?>
<calcChain xmlns="http://schemas.openxmlformats.org/spreadsheetml/2006/main">
  <c r="C44" i="10"/>
  <c r="C60" s="1"/>
  <c r="C31"/>
  <c r="C31" i="9"/>
  <c r="C44" s="1"/>
  <c r="C60" s="1"/>
  <c r="C29" i="11"/>
  <c r="C41" s="1"/>
  <c r="C43" i="2"/>
  <c r="D43"/>
  <c r="C44"/>
  <c r="D44"/>
  <c r="C18"/>
  <c r="C25" s="1"/>
  <c r="D18"/>
  <c r="D25" s="1"/>
  <c r="C86" i="7"/>
  <c r="D86"/>
  <c r="C73"/>
  <c r="D73"/>
  <c r="C47"/>
  <c r="D47"/>
  <c r="C33"/>
  <c r="D33"/>
  <c r="C86" i="8"/>
  <c r="C73"/>
  <c r="D73"/>
  <c r="E73"/>
  <c r="F73"/>
  <c r="C33"/>
  <c r="C47" s="1"/>
  <c r="C109" i="1"/>
  <c r="C110"/>
  <c r="C92"/>
  <c r="C93"/>
  <c r="C58"/>
  <c r="C59"/>
  <c r="C40"/>
  <c r="C41"/>
  <c r="C109" i="4"/>
  <c r="D109"/>
  <c r="C110"/>
  <c r="D110"/>
  <c r="C92"/>
  <c r="D92"/>
  <c r="C93"/>
  <c r="D93"/>
  <c r="C58"/>
  <c r="D58"/>
  <c r="C59"/>
  <c r="D59"/>
  <c r="C40"/>
  <c r="D40"/>
  <c r="C41"/>
  <c r="D41"/>
  <c r="C92" i="5"/>
  <c r="D92"/>
  <c r="C93"/>
  <c r="D93"/>
  <c r="C40"/>
  <c r="C58" s="1"/>
  <c r="D40"/>
  <c r="D58" s="1"/>
  <c r="C41"/>
  <c r="C59" s="1"/>
  <c r="D41"/>
  <c r="D59" s="1"/>
  <c r="C30" i="10"/>
  <c r="C43" s="1"/>
  <c r="C59" s="1"/>
  <c r="C29"/>
  <c r="C42" s="1"/>
  <c r="C29" i="9"/>
  <c r="C42" s="1"/>
  <c r="C30"/>
  <c r="C43" s="1"/>
  <c r="C59" s="1"/>
  <c r="C28"/>
  <c r="C42" i="3"/>
  <c r="C57" s="1"/>
  <c r="C29"/>
  <c r="C80" i="6"/>
  <c r="D80"/>
  <c r="C82"/>
  <c r="D82"/>
  <c r="C45"/>
  <c r="D45"/>
  <c r="D43"/>
  <c r="C43"/>
  <c r="C67"/>
  <c r="D67"/>
  <c r="C68"/>
  <c r="D68"/>
  <c r="C69"/>
  <c r="D69"/>
  <c r="C70"/>
  <c r="D70"/>
  <c r="D82" i="7"/>
  <c r="D85"/>
  <c r="C30"/>
  <c r="C32"/>
  <c r="D32"/>
  <c r="C19"/>
  <c r="D46"/>
  <c r="C44"/>
  <c r="C83" s="1"/>
  <c r="C46"/>
  <c r="C70"/>
  <c r="D70"/>
  <c r="C71"/>
  <c r="D71"/>
  <c r="C72"/>
  <c r="D72"/>
  <c r="C85"/>
  <c r="E32" i="8"/>
  <c r="E46" s="1"/>
  <c r="C32"/>
  <c r="C46" s="1"/>
  <c r="F19"/>
  <c r="D19"/>
  <c r="E30"/>
  <c r="E44" s="1"/>
  <c r="C30"/>
  <c r="C44" s="1"/>
  <c r="C70"/>
  <c r="D70"/>
  <c r="E70"/>
  <c r="F70"/>
  <c r="C71"/>
  <c r="D71"/>
  <c r="E71"/>
  <c r="F71"/>
  <c r="C72"/>
  <c r="D72"/>
  <c r="E72"/>
  <c r="E85" s="1"/>
  <c r="F72"/>
  <c r="C69"/>
  <c r="C91" i="1"/>
  <c r="C39"/>
  <c r="C57" s="1"/>
  <c r="C38"/>
  <c r="C56" s="1"/>
  <c r="C83" i="8" l="1"/>
  <c r="C85"/>
  <c r="E83"/>
  <c r="C108" i="1"/>
  <c r="D110" i="5"/>
  <c r="C110"/>
  <c r="C109"/>
  <c r="D109"/>
  <c r="C90" i="1"/>
  <c r="C107" s="1"/>
  <c r="C90" i="4"/>
  <c r="D90"/>
  <c r="C91"/>
  <c r="D91"/>
  <c r="C38"/>
  <c r="C56" s="1"/>
  <c r="D38"/>
  <c r="D56" s="1"/>
  <c r="C39"/>
  <c r="C57" s="1"/>
  <c r="D39"/>
  <c r="D57" s="1"/>
  <c r="C90" i="5"/>
  <c r="D90"/>
  <c r="C91"/>
  <c r="D91"/>
  <c r="C38"/>
  <c r="C56" s="1"/>
  <c r="D38"/>
  <c r="D56" s="1"/>
  <c r="C39"/>
  <c r="C57" s="1"/>
  <c r="D39"/>
  <c r="D57" s="1"/>
  <c r="D108" i="4" l="1"/>
  <c r="D107"/>
  <c r="C108"/>
  <c r="C107"/>
  <c r="C108" i="5"/>
  <c r="D108"/>
  <c r="D107"/>
  <c r="C107"/>
  <c r="C58" i="10"/>
  <c r="C58" i="9"/>
  <c r="C36" i="2"/>
  <c r="C79" i="6"/>
  <c r="D79"/>
  <c r="C23" i="11" l="1"/>
  <c r="C24"/>
  <c r="C25"/>
  <c r="C32"/>
  <c r="C33"/>
  <c r="C34"/>
  <c r="C35"/>
  <c r="C36"/>
  <c r="C37"/>
  <c r="C45"/>
  <c r="C22" i="10"/>
  <c r="C23"/>
  <c r="C24"/>
  <c r="C25"/>
  <c r="C26"/>
  <c r="C34"/>
  <c r="C35"/>
  <c r="C36"/>
  <c r="C37"/>
  <c r="C53" s="1"/>
  <c r="C38"/>
  <c r="C39"/>
  <c r="C55" s="1"/>
  <c r="C50"/>
  <c r="C51"/>
  <c r="C52"/>
  <c r="C54"/>
  <c r="C56"/>
  <c r="C57"/>
  <c r="C22" i="9"/>
  <c r="C23"/>
  <c r="C36" s="1"/>
  <c r="C52" s="1"/>
  <c r="C24"/>
  <c r="C25"/>
  <c r="C38" s="1"/>
  <c r="C54" s="1"/>
  <c r="C26"/>
  <c r="C27"/>
  <c r="C40" s="1"/>
  <c r="C56" s="1"/>
  <c r="C34"/>
  <c r="C50" s="1"/>
  <c r="C35"/>
  <c r="C51" s="1"/>
  <c r="C37"/>
  <c r="C53" s="1"/>
  <c r="C39"/>
  <c r="C55" s="1"/>
  <c r="C41"/>
  <c r="C57" s="1"/>
  <c r="C66" i="6"/>
  <c r="C65"/>
  <c r="C64"/>
  <c r="C63"/>
  <c r="C62"/>
  <c r="C61"/>
  <c r="D49"/>
  <c r="D66" s="1"/>
  <c r="D11"/>
  <c r="C11"/>
  <c r="D10"/>
  <c r="D27" s="1"/>
  <c r="D41" s="1"/>
  <c r="C10"/>
  <c r="C27" s="1"/>
  <c r="C41" s="1"/>
  <c r="D69" i="7"/>
  <c r="C69"/>
  <c r="D68"/>
  <c r="C68"/>
  <c r="D67"/>
  <c r="C67"/>
  <c r="D66"/>
  <c r="C66"/>
  <c r="D65"/>
  <c r="C65"/>
  <c r="D64"/>
  <c r="C64"/>
  <c r="D63"/>
  <c r="C63"/>
  <c r="D62"/>
  <c r="C62"/>
  <c r="D11"/>
  <c r="C11"/>
  <c r="D10"/>
  <c r="C10"/>
  <c r="D9"/>
  <c r="D29" s="1"/>
  <c r="D43" s="1"/>
  <c r="C9"/>
  <c r="C28" s="1"/>
  <c r="C42" s="1"/>
  <c r="C47" i="11" l="1"/>
  <c r="C56"/>
  <c r="C49"/>
  <c r="C51"/>
  <c r="C52"/>
  <c r="C50"/>
  <c r="C48"/>
  <c r="D23" i="6"/>
  <c r="D37" s="1"/>
  <c r="C23"/>
  <c r="C37" s="1"/>
  <c r="C74" s="1"/>
  <c r="C24" i="7"/>
  <c r="C38" s="1"/>
  <c r="C23"/>
  <c r="C37" s="1"/>
  <c r="C76" s="1"/>
  <c r="D23"/>
  <c r="D37" s="1"/>
  <c r="D24"/>
  <c r="D38" s="1"/>
  <c r="D78" i="6"/>
  <c r="C78"/>
  <c r="C22"/>
  <c r="C36" s="1"/>
  <c r="C73" s="1"/>
  <c r="C24"/>
  <c r="C38" s="1"/>
  <c r="C75" s="1"/>
  <c r="C25"/>
  <c r="C39" s="1"/>
  <c r="C76" s="1"/>
  <c r="C26"/>
  <c r="C40" s="1"/>
  <c r="C77" s="1"/>
  <c r="D61"/>
  <c r="D62"/>
  <c r="D74" s="1"/>
  <c r="D63"/>
  <c r="D64"/>
  <c r="D65"/>
  <c r="D22"/>
  <c r="D36" s="1"/>
  <c r="D24"/>
  <c r="D38" s="1"/>
  <c r="D25"/>
  <c r="D39" s="1"/>
  <c r="D26"/>
  <c r="D40" s="1"/>
  <c r="D76" i="7"/>
  <c r="D77"/>
  <c r="C77"/>
  <c r="C81"/>
  <c r="C22"/>
  <c r="C36" s="1"/>
  <c r="C75" s="1"/>
  <c r="C26"/>
  <c r="C40" s="1"/>
  <c r="C79" s="1"/>
  <c r="C29"/>
  <c r="C43" s="1"/>
  <c r="C82" s="1"/>
  <c r="C25"/>
  <c r="C39" s="1"/>
  <c r="C78" s="1"/>
  <c r="C27"/>
  <c r="C41" s="1"/>
  <c r="C80" s="1"/>
  <c r="D22"/>
  <c r="D36" s="1"/>
  <c r="D75" s="1"/>
  <c r="D25"/>
  <c r="D39" s="1"/>
  <c r="D78" s="1"/>
  <c r="D26"/>
  <c r="D40" s="1"/>
  <c r="D79" s="1"/>
  <c r="D27"/>
  <c r="D41" s="1"/>
  <c r="D80" s="1"/>
  <c r="D28"/>
  <c r="D42" s="1"/>
  <c r="D81" s="1"/>
  <c r="D9" i="8"/>
  <c r="D25" s="1"/>
  <c r="D39" s="1"/>
  <c r="F9"/>
  <c r="D10"/>
  <c r="D23" s="1"/>
  <c r="D37" s="1"/>
  <c r="F10"/>
  <c r="F23" s="1"/>
  <c r="F37" s="1"/>
  <c r="D11"/>
  <c r="D24" s="1"/>
  <c r="D38" s="1"/>
  <c r="F11"/>
  <c r="F24" s="1"/>
  <c r="F38" s="1"/>
  <c r="F15"/>
  <c r="C22"/>
  <c r="D22"/>
  <c r="E22"/>
  <c r="C23"/>
  <c r="E23"/>
  <c r="C24"/>
  <c r="E24"/>
  <c r="C25"/>
  <c r="E25"/>
  <c r="C26"/>
  <c r="E26"/>
  <c r="C27"/>
  <c r="E27"/>
  <c r="C28"/>
  <c r="E28"/>
  <c r="C29"/>
  <c r="E29"/>
  <c r="C36"/>
  <c r="D36"/>
  <c r="E36"/>
  <c r="C37"/>
  <c r="E37"/>
  <c r="C38"/>
  <c r="E38"/>
  <c r="C39"/>
  <c r="E39"/>
  <c r="C40"/>
  <c r="E40"/>
  <c r="C41"/>
  <c r="E41"/>
  <c r="C42"/>
  <c r="E42"/>
  <c r="E81" s="1"/>
  <c r="C43"/>
  <c r="C82" s="1"/>
  <c r="E43"/>
  <c r="C62"/>
  <c r="D62"/>
  <c r="D75" s="1"/>
  <c r="E62"/>
  <c r="F62"/>
  <c r="C63"/>
  <c r="D63"/>
  <c r="E63"/>
  <c r="F63"/>
  <c r="C64"/>
  <c r="D64"/>
  <c r="E64"/>
  <c r="F64"/>
  <c r="C65"/>
  <c r="D65"/>
  <c r="E65"/>
  <c r="F65"/>
  <c r="C66"/>
  <c r="D66"/>
  <c r="E66"/>
  <c r="F66"/>
  <c r="C67"/>
  <c r="D67"/>
  <c r="E67"/>
  <c r="F67"/>
  <c r="C68"/>
  <c r="D68"/>
  <c r="E68"/>
  <c r="F68"/>
  <c r="D69"/>
  <c r="E69"/>
  <c r="F69"/>
  <c r="C75"/>
  <c r="E75"/>
  <c r="C76"/>
  <c r="E76"/>
  <c r="C77"/>
  <c r="C78"/>
  <c r="C79"/>
  <c r="E79"/>
  <c r="C81"/>
  <c r="C80" l="1"/>
  <c r="E78"/>
  <c r="E77"/>
  <c r="D26"/>
  <c r="D40" s="1"/>
  <c r="D79" s="1"/>
  <c r="D77"/>
  <c r="E80"/>
  <c r="D28"/>
  <c r="D42" s="1"/>
  <c r="D81" s="1"/>
  <c r="D76"/>
  <c r="D78"/>
  <c r="F22"/>
  <c r="F36" s="1"/>
  <c r="F75" s="1"/>
  <c r="F30"/>
  <c r="F44" s="1"/>
  <c r="F83" s="1"/>
  <c r="F33"/>
  <c r="F47" s="1"/>
  <c r="F86" s="1"/>
  <c r="F32"/>
  <c r="F46" s="1"/>
  <c r="F85" s="1"/>
  <c r="D29"/>
  <c r="D43" s="1"/>
  <c r="D82" s="1"/>
  <c r="D27"/>
  <c r="D41" s="1"/>
  <c r="D80" s="1"/>
  <c r="F77"/>
  <c r="F76"/>
  <c r="D33"/>
  <c r="D47" s="1"/>
  <c r="D86" s="1"/>
  <c r="D30"/>
  <c r="D44" s="1"/>
  <c r="D83" s="1"/>
  <c r="D32"/>
  <c r="D46" s="1"/>
  <c r="D85" s="1"/>
  <c r="E82"/>
  <c r="D73" i="6"/>
  <c r="F29" i="8"/>
  <c r="F43" s="1"/>
  <c r="F82" s="1"/>
  <c r="F28"/>
  <c r="F42" s="1"/>
  <c r="F81" s="1"/>
  <c r="F27"/>
  <c r="F41" s="1"/>
  <c r="F80" s="1"/>
  <c r="F26"/>
  <c r="F40" s="1"/>
  <c r="F79" s="1"/>
  <c r="F25"/>
  <c r="F39" s="1"/>
  <c r="F78" s="1"/>
  <c r="D77" i="6"/>
  <c r="D76"/>
  <c r="D75"/>
  <c r="D89" i="5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44"/>
  <c r="C44"/>
  <c r="D37"/>
  <c r="D55" s="1"/>
  <c r="C37"/>
  <c r="C55" s="1"/>
  <c r="D36"/>
  <c r="D54" s="1"/>
  <c r="C36"/>
  <c r="C54" s="1"/>
  <c r="D35"/>
  <c r="D53" s="1"/>
  <c r="C35"/>
  <c r="C53" s="1"/>
  <c r="D34"/>
  <c r="D52" s="1"/>
  <c r="C34"/>
  <c r="C52" s="1"/>
  <c r="D33"/>
  <c r="D51" s="1"/>
  <c r="C33"/>
  <c r="C51" s="1"/>
  <c r="D32"/>
  <c r="D50" s="1"/>
  <c r="C32"/>
  <c r="C50" s="1"/>
  <c r="D31"/>
  <c r="D49" s="1"/>
  <c r="C31"/>
  <c r="C49" s="1"/>
  <c r="D30"/>
  <c r="D48" s="1"/>
  <c r="C30"/>
  <c r="C48" s="1"/>
  <c r="D29"/>
  <c r="D47" s="1"/>
  <c r="C29"/>
  <c r="C47" s="1"/>
  <c r="D28"/>
  <c r="D46" s="1"/>
  <c r="C28"/>
  <c r="C46" s="1"/>
  <c r="D27"/>
  <c r="D45" s="1"/>
  <c r="C27"/>
  <c r="C45" s="1"/>
  <c r="C27" i="4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5"/>
  <c r="D95"/>
  <c r="C96"/>
  <c r="D96"/>
  <c r="C97"/>
  <c r="D97"/>
  <c r="C98"/>
  <c r="D98"/>
  <c r="C99"/>
  <c r="D99"/>
  <c r="C100"/>
  <c r="D100"/>
  <c r="C101"/>
  <c r="D101"/>
  <c r="C102"/>
  <c r="D102"/>
  <c r="C103"/>
  <c r="D103"/>
  <c r="C104"/>
  <c r="D104"/>
  <c r="C105"/>
  <c r="D105"/>
  <c r="C106"/>
  <c r="D106"/>
  <c r="C27" i="3"/>
  <c r="C40" s="1"/>
  <c r="C55" s="1"/>
  <c r="C26"/>
  <c r="C39" s="1"/>
  <c r="C54" s="1"/>
  <c r="C25"/>
  <c r="C38" s="1"/>
  <c r="C53" s="1"/>
  <c r="C95" i="5" l="1"/>
  <c r="D95"/>
  <c r="C96"/>
  <c r="C98"/>
  <c r="C101"/>
  <c r="D96"/>
  <c r="D97"/>
  <c r="D98"/>
  <c r="D99"/>
  <c r="D100"/>
  <c r="D101"/>
  <c r="D102"/>
  <c r="D103"/>
  <c r="D104"/>
  <c r="D105"/>
  <c r="D106"/>
  <c r="C97"/>
  <c r="C99"/>
  <c r="C100"/>
  <c r="C102"/>
  <c r="C103"/>
  <c r="C104"/>
  <c r="C105"/>
  <c r="C106"/>
  <c r="D17" i="2"/>
  <c r="D24" s="1"/>
  <c r="C17"/>
  <c r="C24" s="1"/>
  <c r="C89" i="1"/>
  <c r="C37"/>
  <c r="C55" s="1"/>
  <c r="C42" i="2"/>
  <c r="D16"/>
  <c r="D23" s="1"/>
  <c r="C16"/>
  <c r="C23" s="1"/>
  <c r="C106" i="1" l="1"/>
  <c r="C44"/>
  <c r="C33" i="3" l="1"/>
  <c r="C48" s="1"/>
  <c r="C22"/>
  <c r="C35" s="1"/>
  <c r="C50" s="1"/>
  <c r="C23"/>
  <c r="C36" s="1"/>
  <c r="C51" s="1"/>
  <c r="C24"/>
  <c r="C37" s="1"/>
  <c r="C52" s="1"/>
  <c r="C21"/>
  <c r="C34" s="1"/>
  <c r="C49" s="1"/>
  <c r="D31" i="2" l="1"/>
  <c r="D30"/>
  <c r="D28"/>
  <c r="D29"/>
  <c r="D27"/>
  <c r="D37"/>
  <c r="C38"/>
  <c r="C48" s="1"/>
  <c r="C39"/>
  <c r="C40"/>
  <c r="C41"/>
  <c r="C37"/>
  <c r="D39" l="1"/>
  <c r="D38"/>
  <c r="D42"/>
  <c r="D48" s="1"/>
  <c r="D41"/>
  <c r="D36"/>
  <c r="D40"/>
  <c r="C15" l="1"/>
  <c r="C22" s="1"/>
  <c r="C14"/>
  <c r="C21" s="1"/>
  <c r="C47" l="1"/>
  <c r="C46"/>
  <c r="D14"/>
  <c r="D15"/>
  <c r="D22" l="1"/>
  <c r="D47" s="1"/>
  <c r="D21"/>
  <c r="D46" s="1"/>
  <c r="C87" i="1"/>
  <c r="C88"/>
  <c r="C35"/>
  <c r="C53" s="1"/>
  <c r="C36"/>
  <c r="C54" s="1"/>
  <c r="C104" l="1"/>
  <c r="C105"/>
  <c r="C78"/>
  <c r="C95" s="1"/>
  <c r="C79"/>
  <c r="C80"/>
  <c r="C81"/>
  <c r="C82"/>
  <c r="C83"/>
  <c r="C84"/>
  <c r="C85"/>
  <c r="C86"/>
  <c r="C28"/>
  <c r="C29"/>
  <c r="C47" s="1"/>
  <c r="C30"/>
  <c r="C48" s="1"/>
  <c r="C31"/>
  <c r="C49" s="1"/>
  <c r="C32"/>
  <c r="C50" s="1"/>
  <c r="C101" s="1"/>
  <c r="C33"/>
  <c r="C51" s="1"/>
  <c r="C34"/>
  <c r="C52" s="1"/>
  <c r="C27"/>
  <c r="C45" s="1"/>
  <c r="C102" l="1"/>
  <c r="C96"/>
  <c r="C103"/>
  <c r="C100"/>
  <c r="C46"/>
  <c r="C97" s="1"/>
  <c r="C98"/>
  <c r="C99"/>
</calcChain>
</file>

<file path=xl/sharedStrings.xml><?xml version="1.0" encoding="utf-8"?>
<sst xmlns="http://schemas.openxmlformats.org/spreadsheetml/2006/main" count="304" uniqueCount="79">
  <si>
    <t>Volumetric Data</t>
  </si>
  <si>
    <t>Strawberry Salinity Management Project</t>
  </si>
  <si>
    <t>Eclipse</t>
  </si>
  <si>
    <t>Sammis</t>
  </si>
  <si>
    <t>Date</t>
  </si>
  <si>
    <t>Drip Meter Readings</t>
  </si>
  <si>
    <t>Volume in AF</t>
  </si>
  <si>
    <t>Area</t>
  </si>
  <si>
    <t>Sprinkler Estimates</t>
  </si>
  <si>
    <t>Minutes Operated</t>
  </si>
  <si>
    <t>Based on:</t>
  </si>
  <si>
    <t>Total Sprinkler Inches</t>
  </si>
  <si>
    <t xml:space="preserve">  (Sum of Min)/60 * GPM (3 gpm) * 96.3 </t>
  </si>
  <si>
    <t>Total Inches</t>
  </si>
  <si>
    <t>Donlan</t>
  </si>
  <si>
    <t xml:space="preserve">Plant Date:  </t>
  </si>
  <si>
    <t>Estimate</t>
  </si>
  <si>
    <t>Rice</t>
  </si>
  <si>
    <t>A-Conventional</t>
  </si>
  <si>
    <t>I-Partial</t>
  </si>
  <si>
    <t>II-Partial</t>
  </si>
  <si>
    <t>B - Partial</t>
  </si>
  <si>
    <t xml:space="preserve">A -Drip Only </t>
  </si>
  <si>
    <t>Oxnard Plain Data</t>
  </si>
  <si>
    <t>1//12/11</t>
  </si>
  <si>
    <t>A - Partial</t>
  </si>
  <si>
    <t>7A - Partial</t>
  </si>
  <si>
    <t>7B-Partial</t>
  </si>
  <si>
    <t xml:space="preserve"> </t>
  </si>
  <si>
    <t>East Main</t>
  </si>
  <si>
    <t>Redman</t>
  </si>
  <si>
    <t>Schultz</t>
  </si>
  <si>
    <t>Captainich</t>
  </si>
  <si>
    <t>Porter Ranch</t>
  </si>
  <si>
    <t>Plant Date: 1 December 2010</t>
  </si>
  <si>
    <t>Plant Date: 28 October 2010</t>
  </si>
  <si>
    <t>Partial</t>
  </si>
  <si>
    <t>I -Conventional</t>
  </si>
  <si>
    <t>II - Conventional</t>
  </si>
  <si>
    <t>Manzanita 2</t>
  </si>
  <si>
    <t>Manzanita 7</t>
  </si>
  <si>
    <t xml:space="preserve">           (spr area 30 ft x 35 ft)</t>
  </si>
  <si>
    <t>Estimates from Irrigator</t>
  </si>
  <si>
    <t>B-Partial</t>
  </si>
  <si>
    <t>Plant Date:  December</t>
  </si>
  <si>
    <t>Plant Date: December</t>
  </si>
  <si>
    <t>Four Tape/ 4Tape</t>
  </si>
  <si>
    <t>Watsonville  Data</t>
  </si>
  <si>
    <t>Need sprinkler estimate from irrigator</t>
  </si>
  <si>
    <t>Inches applied from drip</t>
  </si>
  <si>
    <t>Drip Only (gal)</t>
  </si>
  <si>
    <t>Partial Spr. (af)</t>
  </si>
  <si>
    <t>Drip Only (af)</t>
  </si>
  <si>
    <t>na</t>
  </si>
  <si>
    <t>Santa Maria Data</t>
  </si>
  <si>
    <t>Meters were removed on this date.  Estimates</t>
  </si>
  <si>
    <t>Need Estimates</t>
  </si>
  <si>
    <t>Grower: Dave Peck</t>
  </si>
  <si>
    <t>Grower:</t>
  </si>
  <si>
    <t>Grower: Victor Sandoval</t>
  </si>
  <si>
    <t>Grower: Dan Piester</t>
  </si>
  <si>
    <t>Grower: Richard Uyematsu</t>
  </si>
  <si>
    <t>Grower: Kevin Healy</t>
  </si>
  <si>
    <t>A-Drip only-4 Tape</t>
  </si>
  <si>
    <t>B-Conventional-2 Tape</t>
  </si>
  <si>
    <t>2/4 Tape</t>
  </si>
  <si>
    <t>4 Tape</t>
  </si>
  <si>
    <t>2 tape</t>
  </si>
  <si>
    <t>2 Tape</t>
  </si>
  <si>
    <t>Plant Date: 15 November 2010</t>
  </si>
  <si>
    <t>Plant Date: 13 November 2010</t>
  </si>
  <si>
    <t>Plant Date:  16 October 2010</t>
  </si>
  <si>
    <t xml:space="preserve">Plant Date: 17 October 2010 </t>
  </si>
  <si>
    <t>Plant Date: October 2010</t>
  </si>
  <si>
    <t>Esitmate</t>
  </si>
  <si>
    <t>1//12/2011</t>
  </si>
  <si>
    <t>Needs to be double checked</t>
  </si>
  <si>
    <t>Needs to be double Checked</t>
  </si>
  <si>
    <t>Need sprinkler estimate from irrigator and sensors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</si>
</sst>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8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Border="1"/>
    <xf numFmtId="0" fontId="8" fillId="0" borderId="0" xfId="0" applyFont="1" applyBorder="1"/>
    <xf numFmtId="0" fontId="11" fillId="0" borderId="0" xfId="0" applyFont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2" fontId="11" fillId="0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0" fontId="13" fillId="0" borderId="0" xfId="0" applyFont="1"/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9" fillId="0" borderId="0" xfId="0" applyFont="1"/>
    <xf numFmtId="0" fontId="8" fillId="0" borderId="0" xfId="0" applyFont="1" applyFill="1" applyBorder="1"/>
    <xf numFmtId="0" fontId="6" fillId="0" borderId="0" xfId="0" applyFont="1" applyFill="1" applyBorder="1"/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5" fillId="0" borderId="0" xfId="0" applyFont="1"/>
    <xf numFmtId="0" fontId="8" fillId="2" borderId="0" xfId="0" applyFont="1" applyFill="1" applyBorder="1"/>
    <xf numFmtId="0" fontId="6" fillId="2" borderId="0" xfId="0" applyFont="1" applyFill="1"/>
    <xf numFmtId="0" fontId="11" fillId="0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0" applyFont="1" applyFill="1"/>
    <xf numFmtId="2" fontId="11" fillId="4" borderId="1" xfId="0" applyNumberFormat="1" applyFont="1" applyFill="1" applyBorder="1" applyAlignment="1">
      <alignment horizontal="center"/>
    </xf>
    <xf numFmtId="0" fontId="11" fillId="4" borderId="0" xfId="0" applyFont="1" applyFill="1"/>
    <xf numFmtId="0" fontId="6" fillId="0" borderId="0" xfId="0" applyFont="1" applyAlignment="1"/>
    <xf numFmtId="1" fontId="11" fillId="5" borderId="1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3" fillId="0" borderId="0" xfId="0" applyFont="1" applyAlignment="1"/>
    <xf numFmtId="0" fontId="8" fillId="0" borderId="0" xfId="0" applyFont="1" applyAlignment="1"/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14" fontId="11" fillId="2" borderId="1" xfId="0" applyNumberFormat="1" applyFont="1" applyFill="1" applyBorder="1" applyAlignment="1">
      <alignment horizontal="center"/>
    </xf>
    <xf numFmtId="0" fontId="11" fillId="0" borderId="1" xfId="0" applyFont="1" applyBorder="1"/>
    <xf numFmtId="2" fontId="11" fillId="5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14" fontId="11" fillId="0" borderId="5" xfId="0" applyNumberFormat="1" applyFont="1" applyBorder="1" applyAlignment="1">
      <alignment horizontal="center"/>
    </xf>
    <xf numFmtId="2" fontId="11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/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Fill="1"/>
    <xf numFmtId="0" fontId="6" fillId="0" borderId="0" xfId="0" applyFont="1" applyBorder="1" applyAlignment="1">
      <alignment wrapText="1"/>
    </xf>
    <xf numFmtId="2" fontId="6" fillId="5" borderId="0" xfId="0" applyNumberFormat="1" applyFont="1" applyFill="1" applyBorder="1" applyAlignment="1">
      <alignment horizontal="left"/>
    </xf>
    <xf numFmtId="0" fontId="14" fillId="0" borderId="0" xfId="0" applyFont="1" applyAlignment="1"/>
    <xf numFmtId="165" fontId="11" fillId="0" borderId="1" xfId="0" applyNumberFormat="1" applyFont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/>
    </xf>
    <xf numFmtId="165" fontId="11" fillId="0" borderId="0" xfId="0" applyNumberFormat="1" applyFont="1" applyBorder="1" applyAlignment="1">
      <alignment horizontal="center" wrapText="1"/>
    </xf>
    <xf numFmtId="2" fontId="11" fillId="0" borderId="0" xfId="0" applyNumberFormat="1" applyFont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11" fillId="7" borderId="2" xfId="0" applyNumberFormat="1" applyFont="1" applyFill="1" applyBorder="1" applyAlignment="1">
      <alignment horizontal="left" wrapText="1"/>
    </xf>
    <xf numFmtId="0" fontId="11" fillId="7" borderId="0" xfId="0" applyFont="1" applyFill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0" fontId="13" fillId="0" borderId="3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13" fillId="0" borderId="0" xfId="0" applyFont="1" applyBorder="1" applyAlignment="1"/>
    <xf numFmtId="0" fontId="1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6" fillId="0" borderId="0" xfId="0" applyFont="1"/>
    <xf numFmtId="0" fontId="11" fillId="0" borderId="4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2" fontId="11" fillId="6" borderId="1" xfId="0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wrapText="1"/>
    </xf>
    <xf numFmtId="2" fontId="12" fillId="0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11" fillId="0" borderId="0" xfId="0" applyFont="1" applyAlignment="1"/>
    <xf numFmtId="0" fontId="11" fillId="0" borderId="1" xfId="0" applyFont="1" applyBorder="1" applyAlignment="1"/>
    <xf numFmtId="0" fontId="11" fillId="5" borderId="0" xfId="0" applyFont="1" applyFill="1" applyBorder="1" applyAlignment="1">
      <alignment horizontal="left" wrapText="1"/>
    </xf>
    <xf numFmtId="0" fontId="11" fillId="0" borderId="0" xfId="0" applyFont="1" applyBorder="1" applyAlignment="1"/>
    <xf numFmtId="0" fontId="11" fillId="0" borderId="0" xfId="0" applyFont="1" applyAlignment="1">
      <alignment wrapText="1"/>
    </xf>
    <xf numFmtId="164" fontId="11" fillId="0" borderId="1" xfId="0" applyNumberFormat="1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/>
    </xf>
    <xf numFmtId="0" fontId="12" fillId="0" borderId="1" xfId="0" applyFont="1" applyFill="1" applyBorder="1"/>
    <xf numFmtId="165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12" fillId="7" borderId="0" xfId="0" applyFont="1" applyFill="1" applyAlignment="1">
      <alignment wrapText="1"/>
    </xf>
    <xf numFmtId="0" fontId="12" fillId="7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2" fontId="9" fillId="0" borderId="0" xfId="0" applyNumberFormat="1" applyFont="1" applyAlignment="1">
      <alignment horizontal="left"/>
    </xf>
    <xf numFmtId="2" fontId="8" fillId="0" borderId="0" xfId="0" applyNumberFormat="1" applyFont="1" applyBorder="1" applyAlignment="1">
      <alignment horizontal="left"/>
    </xf>
    <xf numFmtId="164" fontId="11" fillId="0" borderId="1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left"/>
    </xf>
    <xf numFmtId="1" fontId="11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Border="1"/>
    <xf numFmtId="2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view="pageBreakPreview" zoomScale="60" zoomScaleNormal="90" workbookViewId="0">
      <selection activeCell="B1" sqref="B1:B1048576"/>
    </sheetView>
  </sheetViews>
  <sheetFormatPr defaultRowHeight="14.25"/>
  <cols>
    <col min="1" max="1" width="25.7109375" style="5" customWidth="1"/>
    <col min="2" max="2" width="19.7109375" style="5" customWidth="1"/>
    <col min="3" max="3" width="11" style="5" bestFit="1" customWidth="1"/>
    <col min="4" max="4" width="8.5703125" style="5" bestFit="1" customWidth="1"/>
    <col min="5" max="16384" width="9.140625" style="5"/>
  </cols>
  <sheetData>
    <row r="1" spans="1:4" ht="18">
      <c r="A1" s="13" t="s">
        <v>0</v>
      </c>
    </row>
    <row r="2" spans="1:4">
      <c r="A2" s="11" t="s">
        <v>1</v>
      </c>
    </row>
    <row r="3" spans="1:4" ht="18">
      <c r="A3" s="12" t="s">
        <v>23</v>
      </c>
    </row>
    <row r="4" spans="1:4" ht="15.75" customHeight="1">
      <c r="A4" s="6"/>
      <c r="B4" s="11" t="s">
        <v>58</v>
      </c>
    </row>
    <row r="5" spans="1:4" ht="18">
      <c r="B5" s="10" t="s">
        <v>3</v>
      </c>
    </row>
    <row r="6" spans="1:4">
      <c r="B6" s="15" t="s">
        <v>72</v>
      </c>
      <c r="D6" s="7"/>
    </row>
    <row r="7" spans="1:4">
      <c r="B7" s="16"/>
      <c r="C7" s="17" t="s">
        <v>66</v>
      </c>
      <c r="D7" s="18"/>
    </row>
    <row r="8" spans="1:4">
      <c r="B8" s="19" t="s">
        <v>4</v>
      </c>
      <c r="C8" s="19" t="s">
        <v>22</v>
      </c>
      <c r="D8" s="19" t="s">
        <v>21</v>
      </c>
    </row>
    <row r="9" spans="1:4" ht="15">
      <c r="A9" s="34" t="s">
        <v>5</v>
      </c>
      <c r="B9" s="20">
        <v>40437</v>
      </c>
      <c r="C9" s="21">
        <v>6.35</v>
      </c>
      <c r="D9" s="21">
        <v>12.19</v>
      </c>
    </row>
    <row r="10" spans="1:4">
      <c r="B10" s="20">
        <v>40446</v>
      </c>
      <c r="C10" s="21">
        <v>6.35</v>
      </c>
      <c r="D10" s="21">
        <v>12.19</v>
      </c>
    </row>
    <row r="11" spans="1:4">
      <c r="B11" s="20">
        <v>40453</v>
      </c>
      <c r="C11" s="21">
        <v>6.35</v>
      </c>
      <c r="D11" s="21">
        <v>12.19</v>
      </c>
    </row>
    <row r="12" spans="1:4">
      <c r="B12" s="20">
        <v>40461</v>
      </c>
      <c r="C12" s="21">
        <v>6.35</v>
      </c>
      <c r="D12" s="21">
        <v>12.19</v>
      </c>
    </row>
    <row r="13" spans="1:4">
      <c r="B13" s="20">
        <v>40467</v>
      </c>
      <c r="C13" s="21">
        <v>6.46</v>
      </c>
      <c r="D13" s="22">
        <v>12.3</v>
      </c>
    </row>
    <row r="14" spans="1:4">
      <c r="B14" s="20">
        <v>40496</v>
      </c>
      <c r="C14" s="21">
        <v>6.88</v>
      </c>
      <c r="D14" s="21">
        <v>12.4</v>
      </c>
    </row>
    <row r="15" spans="1:4">
      <c r="B15" s="20">
        <v>40505</v>
      </c>
      <c r="C15" s="23">
        <v>7.01</v>
      </c>
      <c r="D15" s="23">
        <v>12.52</v>
      </c>
    </row>
    <row r="16" spans="1:4">
      <c r="B16" s="20">
        <v>40510</v>
      </c>
      <c r="C16" s="23">
        <v>7.05</v>
      </c>
      <c r="D16" s="23">
        <v>12.56</v>
      </c>
    </row>
    <row r="17" spans="1:4">
      <c r="B17" s="20">
        <v>40516</v>
      </c>
      <c r="C17" s="23">
        <v>7.11</v>
      </c>
      <c r="D17" s="23">
        <v>12.61</v>
      </c>
    </row>
    <row r="18" spans="1:4">
      <c r="B18" s="20">
        <v>40545</v>
      </c>
      <c r="C18" s="24">
        <v>7.2</v>
      </c>
      <c r="D18" s="24">
        <v>12.69</v>
      </c>
    </row>
    <row r="19" spans="1:4">
      <c r="B19" s="20" t="s">
        <v>75</v>
      </c>
      <c r="C19" s="23">
        <v>7.29</v>
      </c>
      <c r="D19" s="23">
        <v>12.74</v>
      </c>
    </row>
    <row r="20" spans="1:4">
      <c r="B20" s="20">
        <v>40593</v>
      </c>
      <c r="C20" s="25">
        <v>7.81</v>
      </c>
      <c r="D20" s="25">
        <v>13.25</v>
      </c>
    </row>
    <row r="21" spans="1:4">
      <c r="B21" s="20">
        <v>40615</v>
      </c>
      <c r="C21" s="25">
        <v>8.08</v>
      </c>
      <c r="D21" s="25">
        <v>13.46</v>
      </c>
    </row>
    <row r="22" spans="1:4">
      <c r="B22" s="20">
        <v>40675</v>
      </c>
      <c r="C22" s="25">
        <v>9.5299999999999994</v>
      </c>
      <c r="D22" s="25">
        <v>14.88</v>
      </c>
    </row>
    <row r="23" spans="1:4">
      <c r="B23" s="20">
        <v>40701</v>
      </c>
      <c r="C23" s="25">
        <v>10.24</v>
      </c>
      <c r="D23" s="25">
        <v>15.64</v>
      </c>
    </row>
    <row r="24" spans="1:4">
      <c r="B24" s="20">
        <v>40718</v>
      </c>
      <c r="C24" s="25">
        <v>10.75</v>
      </c>
      <c r="D24" s="25">
        <v>16.14</v>
      </c>
    </row>
    <row r="25" spans="1:4">
      <c r="B25" s="19"/>
      <c r="C25" s="19"/>
      <c r="D25" s="19"/>
    </row>
    <row r="26" spans="1:4">
      <c r="A26" s="5" t="s">
        <v>6</v>
      </c>
      <c r="B26" s="20">
        <v>40437</v>
      </c>
      <c r="C26" s="21">
        <v>0</v>
      </c>
      <c r="D26" s="21">
        <v>0</v>
      </c>
    </row>
    <row r="27" spans="1:4">
      <c r="B27" s="20">
        <v>40446</v>
      </c>
      <c r="C27" s="21">
        <f t="shared" ref="C27:D37" si="0">+C10-C$9</f>
        <v>0</v>
      </c>
      <c r="D27" s="21">
        <f t="shared" si="0"/>
        <v>0</v>
      </c>
    </row>
    <row r="28" spans="1:4">
      <c r="B28" s="20">
        <v>40453</v>
      </c>
      <c r="C28" s="21">
        <f t="shared" si="0"/>
        <v>0</v>
      </c>
      <c r="D28" s="21">
        <f t="shared" si="0"/>
        <v>0</v>
      </c>
    </row>
    <row r="29" spans="1:4">
      <c r="B29" s="20">
        <v>40461</v>
      </c>
      <c r="C29" s="21">
        <f t="shared" si="0"/>
        <v>0</v>
      </c>
      <c r="D29" s="21">
        <f t="shared" si="0"/>
        <v>0</v>
      </c>
    </row>
    <row r="30" spans="1:4">
      <c r="B30" s="20">
        <v>40467</v>
      </c>
      <c r="C30" s="21">
        <f t="shared" si="0"/>
        <v>0.11000000000000032</v>
      </c>
      <c r="D30" s="21">
        <f t="shared" si="0"/>
        <v>0.11000000000000121</v>
      </c>
    </row>
    <row r="31" spans="1:4">
      <c r="B31" s="20">
        <v>40496</v>
      </c>
      <c r="C31" s="21">
        <f t="shared" si="0"/>
        <v>0.53000000000000025</v>
      </c>
      <c r="D31" s="21">
        <f t="shared" si="0"/>
        <v>0.21000000000000085</v>
      </c>
    </row>
    <row r="32" spans="1:4">
      <c r="B32" s="20">
        <v>40505</v>
      </c>
      <c r="C32" s="21">
        <f t="shared" si="0"/>
        <v>0.66000000000000014</v>
      </c>
      <c r="D32" s="21">
        <f t="shared" si="0"/>
        <v>0.33000000000000007</v>
      </c>
    </row>
    <row r="33" spans="1:4">
      <c r="B33" s="20">
        <v>40510</v>
      </c>
      <c r="C33" s="21">
        <f t="shared" si="0"/>
        <v>0.70000000000000018</v>
      </c>
      <c r="D33" s="21">
        <f t="shared" si="0"/>
        <v>0.37000000000000099</v>
      </c>
    </row>
    <row r="34" spans="1:4">
      <c r="B34" s="20">
        <v>40516</v>
      </c>
      <c r="C34" s="21">
        <f t="shared" si="0"/>
        <v>0.76000000000000068</v>
      </c>
      <c r="D34" s="21">
        <f t="shared" si="0"/>
        <v>0.41999999999999993</v>
      </c>
    </row>
    <row r="35" spans="1:4">
      <c r="B35" s="20">
        <v>40545</v>
      </c>
      <c r="C35" s="21">
        <f t="shared" si="0"/>
        <v>0.85000000000000053</v>
      </c>
      <c r="D35" s="21">
        <f t="shared" si="0"/>
        <v>0.5</v>
      </c>
    </row>
    <row r="36" spans="1:4">
      <c r="B36" s="20" t="s">
        <v>24</v>
      </c>
      <c r="C36" s="21">
        <f t="shared" si="0"/>
        <v>0.94000000000000039</v>
      </c>
      <c r="D36" s="21">
        <f t="shared" si="0"/>
        <v>0.55000000000000071</v>
      </c>
    </row>
    <row r="37" spans="1:4">
      <c r="B37" s="20">
        <v>40593</v>
      </c>
      <c r="C37" s="21">
        <f t="shared" si="0"/>
        <v>1.46</v>
      </c>
      <c r="D37" s="21">
        <f t="shared" si="0"/>
        <v>1.0600000000000005</v>
      </c>
    </row>
    <row r="38" spans="1:4">
      <c r="B38" s="20">
        <v>40612</v>
      </c>
      <c r="C38" s="21">
        <f t="shared" ref="C38:D38" si="1">+C21-C$9</f>
        <v>1.7300000000000004</v>
      </c>
      <c r="D38" s="21">
        <f t="shared" si="1"/>
        <v>1.2700000000000014</v>
      </c>
    </row>
    <row r="39" spans="1:4">
      <c r="B39" s="20">
        <v>40675</v>
      </c>
      <c r="C39" s="21">
        <f t="shared" ref="C39:D39" si="2">+C22-C$9</f>
        <v>3.1799999999999997</v>
      </c>
      <c r="D39" s="21">
        <f t="shared" si="2"/>
        <v>2.6900000000000013</v>
      </c>
    </row>
    <row r="40" spans="1:4">
      <c r="B40" s="20">
        <v>40701</v>
      </c>
      <c r="C40" s="21">
        <f t="shared" ref="C40:D40" si="3">+C23-C$9</f>
        <v>3.8900000000000006</v>
      </c>
      <c r="D40" s="21">
        <f t="shared" si="3"/>
        <v>3.4500000000000011</v>
      </c>
    </row>
    <row r="41" spans="1:4">
      <c r="B41" s="20">
        <v>40718</v>
      </c>
      <c r="C41" s="21">
        <f t="shared" ref="C41:D41" si="4">+C24-C$9</f>
        <v>4.4000000000000004</v>
      </c>
      <c r="D41" s="21">
        <f t="shared" si="4"/>
        <v>3.9500000000000011</v>
      </c>
    </row>
    <row r="42" spans="1:4">
      <c r="A42" s="5" t="s">
        <v>7</v>
      </c>
      <c r="B42" s="20"/>
      <c r="C42" s="26">
        <v>3.07</v>
      </c>
      <c r="D42" s="26">
        <v>2.95</v>
      </c>
    </row>
    <row r="43" spans="1:4">
      <c r="B43" s="20"/>
      <c r="C43" s="21"/>
      <c r="D43" s="21"/>
    </row>
    <row r="44" spans="1:4">
      <c r="A44" s="5" t="s">
        <v>49</v>
      </c>
      <c r="B44" s="20">
        <v>40437</v>
      </c>
      <c r="C44" s="21">
        <f>+C26/C$42*12</f>
        <v>0</v>
      </c>
      <c r="D44" s="21">
        <f>+D26/D$42*12</f>
        <v>0</v>
      </c>
    </row>
    <row r="45" spans="1:4">
      <c r="B45" s="20">
        <v>40446</v>
      </c>
      <c r="C45" s="21">
        <f>+C27/C$42*12</f>
        <v>0</v>
      </c>
      <c r="D45" s="21">
        <f>+D27/D$42*12</f>
        <v>0</v>
      </c>
    </row>
    <row r="46" spans="1:4">
      <c r="B46" s="20">
        <v>40453</v>
      </c>
      <c r="C46" s="21">
        <f>+C28/C$42*12</f>
        <v>0</v>
      </c>
      <c r="D46" s="21">
        <f>+D28/D$42*12</f>
        <v>0</v>
      </c>
    </row>
    <row r="47" spans="1:4">
      <c r="B47" s="20">
        <v>40461</v>
      </c>
      <c r="C47" s="21">
        <f>+C29/C$42*12</f>
        <v>0</v>
      </c>
      <c r="D47" s="21">
        <f>+D29/D$42*12</f>
        <v>0</v>
      </c>
    </row>
    <row r="48" spans="1:4">
      <c r="B48" s="20">
        <v>40467</v>
      </c>
      <c r="C48" s="21">
        <f>+C30/C$42*12</f>
        <v>0.42996742671009902</v>
      </c>
      <c r="D48" s="21">
        <f>+D30/D$42*12</f>
        <v>0.44745762711864889</v>
      </c>
    </row>
    <row r="49" spans="1:4">
      <c r="B49" s="20">
        <v>40496</v>
      </c>
      <c r="C49" s="21">
        <f>+C31/C$42*12</f>
        <v>2.0716612377850172</v>
      </c>
      <c r="D49" s="21">
        <f>+D31/D$42*12</f>
        <v>0.85423728813559663</v>
      </c>
    </row>
    <row r="50" spans="1:4">
      <c r="B50" s="20">
        <v>40505</v>
      </c>
      <c r="C50" s="21">
        <f>+C32/C$42*12</f>
        <v>2.579804560260587</v>
      </c>
      <c r="D50" s="21">
        <f>+D32/D$42*12</f>
        <v>1.3423728813559324</v>
      </c>
    </row>
    <row r="51" spans="1:4">
      <c r="B51" s="20">
        <v>40510</v>
      </c>
      <c r="C51" s="21">
        <f>+C33/C$42*12</f>
        <v>2.7361563517915317</v>
      </c>
      <c r="D51" s="21">
        <f>+D33/D$42*12</f>
        <v>1.5050847457627157</v>
      </c>
    </row>
    <row r="52" spans="1:4">
      <c r="B52" s="20">
        <v>40516</v>
      </c>
      <c r="C52" s="21">
        <f>+C34/C$42*12</f>
        <v>2.9706840390879505</v>
      </c>
      <c r="D52" s="21">
        <f>+D34/D$42*12</f>
        <v>1.7084745762711862</v>
      </c>
    </row>
    <row r="53" spans="1:4">
      <c r="B53" s="20">
        <v>40545</v>
      </c>
      <c r="C53" s="21">
        <f>+C35/C$42*12</f>
        <v>3.3224755700325757</v>
      </c>
      <c r="D53" s="21">
        <f>+D35/D$42*12</f>
        <v>2.0338983050847457</v>
      </c>
    </row>
    <row r="54" spans="1:4">
      <c r="B54" s="20" t="s">
        <v>24</v>
      </c>
      <c r="C54" s="21">
        <f>+C36/C$42*12</f>
        <v>3.6742671009772003</v>
      </c>
      <c r="D54" s="21">
        <f>+D36/D$42*12</f>
        <v>2.2372881355932233</v>
      </c>
    </row>
    <row r="55" spans="1:4">
      <c r="B55" s="20">
        <v>40593</v>
      </c>
      <c r="C55" s="21">
        <f>+C37/C$42*12</f>
        <v>5.7068403908794787</v>
      </c>
      <c r="D55" s="21">
        <f>+D37/D$42*12</f>
        <v>4.3118644067796632</v>
      </c>
    </row>
    <row r="56" spans="1:4">
      <c r="B56" s="20">
        <v>40612</v>
      </c>
      <c r="C56" s="21">
        <f t="shared" ref="C56:D56" si="5">+C38/C$42*12</f>
        <v>6.7622149837133563</v>
      </c>
      <c r="D56" s="21">
        <f t="shared" si="5"/>
        <v>5.1661016949152589</v>
      </c>
    </row>
    <row r="57" spans="1:4">
      <c r="B57" s="20">
        <v>40675</v>
      </c>
      <c r="C57" s="21">
        <f t="shared" ref="C57:D57" si="6">+C39/C$42*12</f>
        <v>12.429967426710098</v>
      </c>
      <c r="D57" s="21">
        <f t="shared" si="6"/>
        <v>10.942372881355936</v>
      </c>
    </row>
    <row r="58" spans="1:4">
      <c r="B58" s="20">
        <v>40701</v>
      </c>
      <c r="C58" s="21">
        <f t="shared" ref="C58:D58" si="7">+C40/C$42*12</f>
        <v>15.20521172638437</v>
      </c>
      <c r="D58" s="21">
        <f t="shared" si="7"/>
        <v>14.033898305084747</v>
      </c>
    </row>
    <row r="59" spans="1:4">
      <c r="B59" s="20">
        <v>40718</v>
      </c>
      <c r="C59" s="21">
        <f t="shared" ref="C59:D59" si="8">+C41/C$42*12</f>
        <v>17.198697068403909</v>
      </c>
      <c r="D59" s="21">
        <f t="shared" si="8"/>
        <v>16.067796610169495</v>
      </c>
    </row>
    <row r="60" spans="1:4" ht="15">
      <c r="A60" s="34" t="s">
        <v>8</v>
      </c>
      <c r="B60" s="19"/>
      <c r="C60" s="21"/>
      <c r="D60" s="21"/>
    </row>
    <row r="61" spans="1:4">
      <c r="A61" s="5" t="s">
        <v>9</v>
      </c>
      <c r="B61" s="20">
        <v>40437</v>
      </c>
      <c r="C61" s="27">
        <v>0</v>
      </c>
      <c r="D61" s="27">
        <v>0</v>
      </c>
    </row>
    <row r="62" spans="1:4">
      <c r="B62" s="20">
        <v>40446</v>
      </c>
      <c r="C62" s="27">
        <v>0</v>
      </c>
      <c r="D62" s="27">
        <v>0</v>
      </c>
    </row>
    <row r="63" spans="1:4">
      <c r="B63" s="20">
        <v>40453</v>
      </c>
      <c r="C63" s="27">
        <v>0</v>
      </c>
      <c r="D63" s="27">
        <v>0</v>
      </c>
    </row>
    <row r="64" spans="1:4">
      <c r="B64" s="20">
        <v>40461</v>
      </c>
      <c r="C64" s="27">
        <v>0</v>
      </c>
      <c r="D64" s="27">
        <v>0</v>
      </c>
    </row>
    <row r="65" spans="1:4">
      <c r="B65" s="20">
        <v>40467</v>
      </c>
      <c r="C65" s="27">
        <v>0</v>
      </c>
      <c r="D65" s="28">
        <v>420</v>
      </c>
    </row>
    <row r="66" spans="1:4">
      <c r="B66" s="20">
        <v>40496</v>
      </c>
      <c r="C66" s="27">
        <v>0</v>
      </c>
      <c r="D66" s="28">
        <v>420</v>
      </c>
    </row>
    <row r="67" spans="1:4">
      <c r="B67" s="20">
        <v>40505</v>
      </c>
      <c r="C67" s="27">
        <v>0</v>
      </c>
      <c r="D67" s="27">
        <v>0</v>
      </c>
    </row>
    <row r="68" spans="1:4">
      <c r="B68" s="20">
        <v>40510</v>
      </c>
      <c r="C68" s="27">
        <v>0</v>
      </c>
      <c r="D68" s="27">
        <v>0</v>
      </c>
    </row>
    <row r="69" spans="1:4">
      <c r="B69" s="20">
        <v>40516</v>
      </c>
      <c r="C69" s="27">
        <v>0</v>
      </c>
      <c r="D69" s="27">
        <v>0</v>
      </c>
    </row>
    <row r="70" spans="1:4">
      <c r="B70" s="20">
        <v>40545</v>
      </c>
      <c r="C70" s="27">
        <v>0</v>
      </c>
      <c r="D70" s="27">
        <v>0</v>
      </c>
    </row>
    <row r="71" spans="1:4">
      <c r="B71" s="20" t="s">
        <v>24</v>
      </c>
      <c r="C71" s="27">
        <v>0</v>
      </c>
      <c r="D71" s="27">
        <v>0</v>
      </c>
    </row>
    <row r="72" spans="1:4">
      <c r="B72" s="20">
        <v>40593</v>
      </c>
      <c r="C72" s="27">
        <v>0</v>
      </c>
      <c r="D72" s="27">
        <v>0</v>
      </c>
    </row>
    <row r="73" spans="1:4">
      <c r="B73" s="20">
        <v>40612</v>
      </c>
      <c r="C73" s="27">
        <v>0</v>
      </c>
      <c r="D73" s="27">
        <v>0</v>
      </c>
    </row>
    <row r="74" spans="1:4">
      <c r="B74" s="20">
        <v>40675</v>
      </c>
      <c r="C74" s="27">
        <v>0</v>
      </c>
      <c r="D74" s="27">
        <v>0</v>
      </c>
    </row>
    <row r="75" spans="1:4">
      <c r="B75" s="20">
        <v>40701</v>
      </c>
      <c r="C75" s="27">
        <v>0</v>
      </c>
      <c r="D75" s="27">
        <v>0</v>
      </c>
    </row>
    <row r="76" spans="1:4">
      <c r="B76" s="20">
        <v>40718</v>
      </c>
      <c r="C76" s="27">
        <v>0</v>
      </c>
      <c r="D76" s="27">
        <v>0</v>
      </c>
    </row>
    <row r="77" spans="1:4">
      <c r="B77" s="20"/>
      <c r="C77" s="19"/>
      <c r="D77" s="19"/>
    </row>
    <row r="78" spans="1:4">
      <c r="A78" s="5" t="s">
        <v>11</v>
      </c>
      <c r="B78" s="20">
        <v>40437</v>
      </c>
      <c r="C78" s="21">
        <f>(SUM(C$61:C61))/60*3*96.3/(30*35)</f>
        <v>0</v>
      </c>
      <c r="D78" s="21">
        <f>(SUM(D$61:D61))/60*3*96.3/(30*35)</f>
        <v>0</v>
      </c>
    </row>
    <row r="79" spans="1:4">
      <c r="B79" s="20">
        <v>40446</v>
      </c>
      <c r="C79" s="21">
        <f>(SUM(C$61:C62))/60*3*96.3/(30*35)</f>
        <v>0</v>
      </c>
      <c r="D79" s="21">
        <f>(SUM(D$61:D62))/60*3*96.3/(30*35)</f>
        <v>0</v>
      </c>
    </row>
    <row r="80" spans="1:4">
      <c r="B80" s="20">
        <v>40453</v>
      </c>
      <c r="C80" s="21">
        <f>(SUM(C$61:C63))/60*3*96.3/(30*35)</f>
        <v>0</v>
      </c>
      <c r="D80" s="21">
        <f>(SUM(D$61:D63))/60*3*96.3/(30*35)</f>
        <v>0</v>
      </c>
    </row>
    <row r="81" spans="1:4">
      <c r="B81" s="20">
        <v>40461</v>
      </c>
      <c r="C81" s="21">
        <f>(SUM(C$61:C64))/60*3*96.3/(30*35)</f>
        <v>0</v>
      </c>
      <c r="D81" s="21">
        <f>(SUM(D$61:D64))/60*3*96.3/(30*35)</f>
        <v>0</v>
      </c>
    </row>
    <row r="82" spans="1:4">
      <c r="B82" s="20">
        <v>40467</v>
      </c>
      <c r="C82" s="21">
        <f>(SUM(C$61:C65))/60*3*96.3/(30*35)</f>
        <v>0</v>
      </c>
      <c r="D82" s="21">
        <f>(SUM(D$61:D65))/60*3*96.3/(30*35)</f>
        <v>1.9259999999999999</v>
      </c>
    </row>
    <row r="83" spans="1:4">
      <c r="B83" s="20">
        <v>40496</v>
      </c>
      <c r="C83" s="21">
        <f>(SUM(C$61:C66))/60*3*96.3/(30*35)</f>
        <v>0</v>
      </c>
      <c r="D83" s="21">
        <f>(SUM(D$61:D66))/60*3*96.3/(30*35)</f>
        <v>3.8519999999999999</v>
      </c>
    </row>
    <row r="84" spans="1:4">
      <c r="B84" s="20">
        <v>40505</v>
      </c>
      <c r="C84" s="21">
        <f>(SUM(C$61:C67))/60*3*96.3/(30*35)</f>
        <v>0</v>
      </c>
      <c r="D84" s="21">
        <f>(SUM(D$61:D67))/60*3*96.3/(30*35)</f>
        <v>3.8519999999999999</v>
      </c>
    </row>
    <row r="85" spans="1:4">
      <c r="B85" s="20">
        <v>40510</v>
      </c>
      <c r="C85" s="21">
        <f>(SUM(C$61:C68))/60*3*96.3/(30*35)</f>
        <v>0</v>
      </c>
      <c r="D85" s="21">
        <f>(SUM(D$61:D68))/60*3*96.3/(30*35)</f>
        <v>3.8519999999999999</v>
      </c>
    </row>
    <row r="86" spans="1:4">
      <c r="A86" s="8"/>
      <c r="B86" s="20">
        <v>40516</v>
      </c>
      <c r="C86" s="21">
        <f>(SUM(C$61:C69))/60*3*96.3/(30*35)</f>
        <v>0</v>
      </c>
      <c r="D86" s="21">
        <f>(SUM(D$61:D69))/60*3*96.3/(30*35)</f>
        <v>3.8519999999999999</v>
      </c>
    </row>
    <row r="87" spans="1:4">
      <c r="A87" s="8"/>
      <c r="B87" s="20">
        <v>40545</v>
      </c>
      <c r="C87" s="21">
        <f>(SUM(C$61:C70))/60*3*96.3/(30*35)</f>
        <v>0</v>
      </c>
      <c r="D87" s="21">
        <f>(SUM(D$61:D70))/60*3*96.3/(30*35)</f>
        <v>3.8519999999999999</v>
      </c>
    </row>
    <row r="88" spans="1:4">
      <c r="A88" s="8"/>
      <c r="B88" s="20" t="s">
        <v>24</v>
      </c>
      <c r="C88" s="21">
        <f>(SUM(C$61:C71))/60*3*96.3/(30*35)</f>
        <v>0</v>
      </c>
      <c r="D88" s="21">
        <f>(SUM(D$61:D71))/60*3*96.3/(30*35)</f>
        <v>3.8519999999999999</v>
      </c>
    </row>
    <row r="89" spans="1:4">
      <c r="A89" s="8"/>
      <c r="B89" s="20">
        <v>40593</v>
      </c>
      <c r="C89" s="21">
        <f>(SUM(C$61:C72))/60*3*96.3/(30*35)</f>
        <v>0</v>
      </c>
      <c r="D89" s="21">
        <f>(SUM(D$61:D72))/60*3*96.3/(30*35)</f>
        <v>3.8519999999999999</v>
      </c>
    </row>
    <row r="90" spans="1:4">
      <c r="A90" s="8"/>
      <c r="B90" s="20">
        <v>40612</v>
      </c>
      <c r="C90" s="21">
        <f>(SUM(C$61:C73))/60*3*96.3/(30*35)</f>
        <v>0</v>
      </c>
      <c r="D90" s="21">
        <f>(SUM(D$61:D73))/60*3*96.3/(30*35)</f>
        <v>3.8519999999999999</v>
      </c>
    </row>
    <row r="91" spans="1:4">
      <c r="A91" s="8"/>
      <c r="B91" s="20">
        <v>40675</v>
      </c>
      <c r="C91" s="21">
        <f>(SUM(C$61:C74))/60*3*96.3/(30*35)</f>
        <v>0</v>
      </c>
      <c r="D91" s="21">
        <f>(SUM(D$61:D74))/60*3*96.3/(30*35)</f>
        <v>3.8519999999999999</v>
      </c>
    </row>
    <row r="92" spans="1:4">
      <c r="A92" s="8"/>
      <c r="B92" s="20">
        <v>40701</v>
      </c>
      <c r="C92" s="21">
        <f>(SUM(C$61:C75))/60*3*96.3/(30*35)</f>
        <v>0</v>
      </c>
      <c r="D92" s="21">
        <f>(SUM(D$61:D75))/60*3*96.3/(30*35)</f>
        <v>3.8519999999999999</v>
      </c>
    </row>
    <row r="93" spans="1:4">
      <c r="A93" s="8"/>
      <c r="B93" s="20">
        <v>40718</v>
      </c>
      <c r="C93" s="21">
        <f>(SUM(C$61:C76))/60*3*96.3/(30*35)</f>
        <v>0</v>
      </c>
      <c r="D93" s="21">
        <f>(SUM(D$61:D76))/60*3*96.3/(30*35)</f>
        <v>3.8519999999999999</v>
      </c>
    </row>
    <row r="94" spans="1:4">
      <c r="A94" s="8"/>
      <c r="B94" s="20"/>
      <c r="C94" s="19"/>
      <c r="D94" s="19"/>
    </row>
    <row r="95" spans="1:4" ht="15">
      <c r="A95" s="34" t="s">
        <v>13</v>
      </c>
      <c r="B95" s="20">
        <v>40437</v>
      </c>
      <c r="C95" s="29">
        <f>+C78+C44</f>
        <v>0</v>
      </c>
      <c r="D95" s="29">
        <f>+D78+D44</f>
        <v>0</v>
      </c>
    </row>
    <row r="96" spans="1:4">
      <c r="A96" s="8"/>
      <c r="B96" s="20">
        <v>40446</v>
      </c>
      <c r="C96" s="29">
        <f>+C79+C45</f>
        <v>0</v>
      </c>
      <c r="D96" s="29">
        <f>+D79+D45</f>
        <v>0</v>
      </c>
    </row>
    <row r="97" spans="1:4">
      <c r="A97" s="8"/>
      <c r="B97" s="20">
        <v>40453</v>
      </c>
      <c r="C97" s="29">
        <f>+C80+C46</f>
        <v>0</v>
      </c>
      <c r="D97" s="29">
        <f>+D80+D46</f>
        <v>0</v>
      </c>
    </row>
    <row r="98" spans="1:4">
      <c r="A98" s="9"/>
      <c r="B98" s="20">
        <v>40461</v>
      </c>
      <c r="C98" s="29">
        <f>+C81+C47</f>
        <v>0</v>
      </c>
      <c r="D98" s="30">
        <f>+D81+D47</f>
        <v>0</v>
      </c>
    </row>
    <row r="99" spans="1:4">
      <c r="A99" s="8"/>
      <c r="B99" s="20">
        <v>40467</v>
      </c>
      <c r="C99" s="29">
        <f>+C82+C48</f>
        <v>0.42996742671009902</v>
      </c>
      <c r="D99" s="30">
        <f>+D82+D48</f>
        <v>2.3734576271186487</v>
      </c>
    </row>
    <row r="100" spans="1:4">
      <c r="A100" s="8"/>
      <c r="B100" s="20">
        <v>40496</v>
      </c>
      <c r="C100" s="29">
        <f>+C83+C49</f>
        <v>2.0716612377850172</v>
      </c>
      <c r="D100" s="30">
        <f>+D83+D49</f>
        <v>4.7062372881355969</v>
      </c>
    </row>
    <row r="101" spans="1:4">
      <c r="A101" s="8"/>
      <c r="B101" s="20">
        <v>40505</v>
      </c>
      <c r="C101" s="29">
        <f>+C84+C50</f>
        <v>2.579804560260587</v>
      </c>
      <c r="D101" s="30">
        <f>+D84+D50</f>
        <v>5.1943728813559318</v>
      </c>
    </row>
    <row r="102" spans="1:4">
      <c r="B102" s="20">
        <v>40510</v>
      </c>
      <c r="C102" s="29">
        <f>+C85+C51</f>
        <v>2.7361563517915317</v>
      </c>
      <c r="D102" s="30">
        <f>+D85+D51</f>
        <v>5.357084745762716</v>
      </c>
    </row>
    <row r="103" spans="1:4">
      <c r="B103" s="20">
        <v>40516</v>
      </c>
      <c r="C103" s="29">
        <f>+C86+C52</f>
        <v>2.9706840390879505</v>
      </c>
      <c r="D103" s="30">
        <f>+D86+D52</f>
        <v>5.5604745762711865</v>
      </c>
    </row>
    <row r="104" spans="1:4">
      <c r="B104" s="20">
        <v>40545</v>
      </c>
      <c r="C104" s="29">
        <f>+C87+C53</f>
        <v>3.3224755700325757</v>
      </c>
      <c r="D104" s="30">
        <f>+D87+D53</f>
        <v>5.885898305084746</v>
      </c>
    </row>
    <row r="105" spans="1:4">
      <c r="B105" s="20" t="s">
        <v>24</v>
      </c>
      <c r="C105" s="29">
        <f>+C88+C54</f>
        <v>3.6742671009772003</v>
      </c>
      <c r="D105" s="30">
        <f>+D88+D54</f>
        <v>6.0892881355932236</v>
      </c>
    </row>
    <row r="106" spans="1:4">
      <c r="B106" s="20">
        <v>40593</v>
      </c>
      <c r="C106" s="29">
        <f>+C89+C55</f>
        <v>5.7068403908794787</v>
      </c>
      <c r="D106" s="30">
        <f>+D89+D55</f>
        <v>8.1638644067796626</v>
      </c>
    </row>
    <row r="107" spans="1:4">
      <c r="B107" s="20">
        <v>40612</v>
      </c>
      <c r="C107" s="29">
        <f t="shared" ref="C107:D107" si="9">+C90+C56</f>
        <v>6.7622149837133563</v>
      </c>
      <c r="D107" s="30">
        <f t="shared" si="9"/>
        <v>9.0181016949152593</v>
      </c>
    </row>
    <row r="108" spans="1:4">
      <c r="B108" s="20">
        <v>40675</v>
      </c>
      <c r="C108" s="29">
        <f t="shared" ref="C108:D108" si="10">+C91+C57</f>
        <v>12.429967426710098</v>
      </c>
      <c r="D108" s="30">
        <f t="shared" si="10"/>
        <v>14.794372881355937</v>
      </c>
    </row>
    <row r="109" spans="1:4">
      <c r="B109" s="20">
        <v>40701</v>
      </c>
      <c r="C109" s="29">
        <f t="shared" ref="C109:D109" si="11">+C92+C58</f>
        <v>15.20521172638437</v>
      </c>
      <c r="D109" s="30">
        <f t="shared" si="11"/>
        <v>17.885898305084748</v>
      </c>
    </row>
    <row r="110" spans="1:4">
      <c r="B110" s="20">
        <v>40718</v>
      </c>
      <c r="C110" s="29">
        <f t="shared" ref="C110:D110" si="12">+C93+C59</f>
        <v>17.198697068403909</v>
      </c>
      <c r="D110" s="30">
        <f t="shared" si="12"/>
        <v>19.919796610169495</v>
      </c>
    </row>
  </sheetData>
  <mergeCells count="1">
    <mergeCell ref="C7:D7"/>
  </mergeCells>
  <printOptions verticalCentered="1"/>
  <pageMargins left="1.08" right="0.18" top="0.24" bottom="0.2" header="0.2" footer="0.16"/>
  <pageSetup scale="4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60"/>
  <sheetViews>
    <sheetView view="pageBreakPreview" zoomScale="90" zoomScaleNormal="90" zoomScaleSheetLayoutView="90" workbookViewId="0">
      <selection activeCell="A4" sqref="A4:XFD4"/>
    </sheetView>
  </sheetViews>
  <sheetFormatPr defaultRowHeight="14.25"/>
  <cols>
    <col min="1" max="1" width="26.7109375" style="5" customWidth="1"/>
    <col min="2" max="2" width="19.7109375" style="5" customWidth="1"/>
    <col min="3" max="3" width="12.140625" style="5" bestFit="1" customWidth="1"/>
    <col min="4" max="16384" width="9.140625" style="5"/>
  </cols>
  <sheetData>
    <row r="1" spans="1:3" ht="18">
      <c r="A1" s="10" t="s">
        <v>0</v>
      </c>
    </row>
    <row r="2" spans="1:3">
      <c r="A2" s="11" t="s">
        <v>1</v>
      </c>
    </row>
    <row r="3" spans="1:3" ht="18">
      <c r="A3" s="12" t="s">
        <v>47</v>
      </c>
    </row>
    <row r="4" spans="1:3">
      <c r="B4" s="15" t="s">
        <v>62</v>
      </c>
    </row>
    <row r="5" spans="1:3" ht="18">
      <c r="B5" s="133" t="s">
        <v>30</v>
      </c>
    </row>
    <row r="6" spans="1:3">
      <c r="B6" s="131" t="s">
        <v>44</v>
      </c>
    </row>
    <row r="7" spans="1:3">
      <c r="B7" s="87"/>
      <c r="C7" s="21" t="s">
        <v>68</v>
      </c>
    </row>
    <row r="8" spans="1:3">
      <c r="A8" s="11"/>
      <c r="B8" s="19" t="s">
        <v>4</v>
      </c>
      <c r="C8" s="21" t="s">
        <v>50</v>
      </c>
    </row>
    <row r="9" spans="1:3">
      <c r="A9" s="31" t="s">
        <v>5</v>
      </c>
      <c r="B9" s="20">
        <v>40516</v>
      </c>
      <c r="C9" s="134">
        <v>3971</v>
      </c>
    </row>
    <row r="10" spans="1:3">
      <c r="A10" s="11"/>
      <c r="B10" s="20">
        <v>40540</v>
      </c>
      <c r="C10" s="134">
        <v>8275</v>
      </c>
    </row>
    <row r="11" spans="1:3">
      <c r="A11" s="11"/>
      <c r="B11" s="20">
        <v>40552</v>
      </c>
      <c r="C11" s="134">
        <v>10900</v>
      </c>
    </row>
    <row r="12" spans="1:3">
      <c r="A12" s="11"/>
      <c r="B12" s="20">
        <v>40559</v>
      </c>
      <c r="C12" s="134">
        <v>14300</v>
      </c>
    </row>
    <row r="13" spans="1:3">
      <c r="A13" s="11"/>
      <c r="B13" s="20">
        <v>40580</v>
      </c>
      <c r="C13" s="134">
        <v>33600</v>
      </c>
    </row>
    <row r="14" spans="1:3">
      <c r="A14" s="11"/>
      <c r="B14" s="20">
        <v>40608</v>
      </c>
      <c r="C14" s="134">
        <v>44500</v>
      </c>
    </row>
    <row r="15" spans="1:3">
      <c r="A15" s="11"/>
      <c r="B15" s="20">
        <v>40621</v>
      </c>
      <c r="C15" s="134">
        <v>60800</v>
      </c>
    </row>
    <row r="16" spans="1:3">
      <c r="A16" s="11"/>
      <c r="B16" s="20">
        <v>40650</v>
      </c>
      <c r="C16" s="134">
        <v>96500</v>
      </c>
    </row>
    <row r="17" spans="1:3">
      <c r="A17" s="11"/>
      <c r="B17" s="20">
        <v>40671</v>
      </c>
      <c r="C17" s="134">
        <v>138000</v>
      </c>
    </row>
    <row r="18" spans="1:3">
      <c r="A18" s="11"/>
      <c r="B18" s="20">
        <v>40685</v>
      </c>
      <c r="C18" s="134">
        <v>157100</v>
      </c>
    </row>
    <row r="19" spans="1:3">
      <c r="A19" s="11"/>
      <c r="B19" s="20">
        <v>40751</v>
      </c>
      <c r="C19" s="134">
        <v>287200</v>
      </c>
    </row>
    <row r="20" spans="1:3">
      <c r="A20" s="11"/>
      <c r="B20" s="121"/>
      <c r="C20" s="21"/>
    </row>
    <row r="21" spans="1:3">
      <c r="A21" s="11" t="s">
        <v>6</v>
      </c>
      <c r="B21" s="20">
        <v>40516</v>
      </c>
      <c r="C21" s="121">
        <v>0</v>
      </c>
    </row>
    <row r="22" spans="1:3">
      <c r="A22" s="11"/>
      <c r="B22" s="20">
        <v>40540</v>
      </c>
      <c r="C22" s="121">
        <f t="shared" ref="C22:C27" si="0">(C10*3.06888328*10^(-6))-(C$9*3.06888328*10^(-6))</f>
        <v>1.3208473637120001E-2</v>
      </c>
    </row>
    <row r="23" spans="1:3">
      <c r="A23" s="11"/>
      <c r="B23" s="20">
        <v>40552</v>
      </c>
      <c r="C23" s="121">
        <f t="shared" si="0"/>
        <v>2.1264292247120006E-2</v>
      </c>
    </row>
    <row r="24" spans="1:3">
      <c r="A24" s="11"/>
      <c r="B24" s="20">
        <v>40559</v>
      </c>
      <c r="C24" s="121">
        <f t="shared" si="0"/>
        <v>3.1698495399119994E-2</v>
      </c>
    </row>
    <row r="25" spans="1:3">
      <c r="A25" s="11"/>
      <c r="B25" s="20">
        <v>40580</v>
      </c>
      <c r="C25" s="121">
        <f t="shared" si="0"/>
        <v>9.0927942703120004E-2</v>
      </c>
    </row>
    <row r="26" spans="1:3">
      <c r="A26" s="11"/>
      <c r="B26" s="20">
        <v>40608</v>
      </c>
      <c r="C26" s="121">
        <f t="shared" si="0"/>
        <v>0.12437877045512</v>
      </c>
    </row>
    <row r="27" spans="1:3">
      <c r="A27" s="11"/>
      <c r="B27" s="20">
        <v>40621</v>
      </c>
      <c r="C27" s="121">
        <f t="shared" si="0"/>
        <v>0.17440156791911998</v>
      </c>
    </row>
    <row r="28" spans="1:3">
      <c r="A28" s="11"/>
      <c r="B28" s="20">
        <v>40650</v>
      </c>
      <c r="C28" s="121">
        <f>(C16*3.06888328*10^(-6))-(C$9*3.06888328*10^(-6))</f>
        <v>0.28396070101512</v>
      </c>
    </row>
    <row r="29" spans="1:3">
      <c r="A29" s="11"/>
      <c r="B29" s="20">
        <v>40671</v>
      </c>
      <c r="C29" s="121">
        <f t="shared" ref="C29:C31" si="1">(C17*3.06888328*10^(-6))-(C$9*3.06888328*10^(-6))</f>
        <v>0.41131935713511997</v>
      </c>
    </row>
    <row r="30" spans="1:3">
      <c r="A30" s="11"/>
      <c r="B30" s="20">
        <v>40685</v>
      </c>
      <c r="C30" s="121">
        <f t="shared" si="1"/>
        <v>0.46993502778311996</v>
      </c>
    </row>
    <row r="31" spans="1:3">
      <c r="A31" s="11"/>
      <c r="B31" s="20">
        <v>40751</v>
      </c>
      <c r="C31" s="121">
        <f t="shared" si="1"/>
        <v>0.86919674251112</v>
      </c>
    </row>
    <row r="32" spans="1:3">
      <c r="A32" s="11" t="s">
        <v>7</v>
      </c>
      <c r="B32" s="121"/>
      <c r="C32" s="21">
        <v>1.01</v>
      </c>
    </row>
    <row r="33" spans="1:3">
      <c r="A33" s="11"/>
      <c r="B33" s="121"/>
      <c r="C33" s="21"/>
    </row>
    <row r="34" spans="1:3">
      <c r="A34" s="11" t="s">
        <v>49</v>
      </c>
      <c r="B34" s="20">
        <v>40516</v>
      </c>
      <c r="C34" s="21">
        <f t="shared" ref="C34:C41" si="2">C21/C$32*12</f>
        <v>0</v>
      </c>
    </row>
    <row r="35" spans="1:3">
      <c r="A35" s="11"/>
      <c r="B35" s="20">
        <v>40540</v>
      </c>
      <c r="C35" s="21">
        <f t="shared" si="2"/>
        <v>0.15693236004499012</v>
      </c>
    </row>
    <row r="36" spans="1:3">
      <c r="A36" s="11"/>
      <c r="B36" s="20">
        <v>40552</v>
      </c>
      <c r="C36" s="21">
        <f t="shared" si="2"/>
        <v>0.25264505640142582</v>
      </c>
    </row>
    <row r="37" spans="1:3">
      <c r="A37" s="11"/>
      <c r="B37" s="20">
        <v>40559</v>
      </c>
      <c r="C37" s="21">
        <f t="shared" si="2"/>
        <v>0.37661578692023756</v>
      </c>
    </row>
    <row r="38" spans="1:3">
      <c r="A38" s="11"/>
      <c r="B38" s="20">
        <v>40580</v>
      </c>
      <c r="C38" s="21">
        <f t="shared" si="2"/>
        <v>1.0803319925123169</v>
      </c>
    </row>
    <row r="39" spans="1:3">
      <c r="A39" s="11"/>
      <c r="B39" s="20">
        <v>40608</v>
      </c>
      <c r="C39" s="21">
        <f t="shared" si="2"/>
        <v>1.477767569763802</v>
      </c>
    </row>
    <row r="40" spans="1:3">
      <c r="A40" s="11"/>
      <c r="B40" s="20">
        <v>40621</v>
      </c>
      <c r="C40" s="21">
        <f t="shared" si="2"/>
        <v>2.0720978366628113</v>
      </c>
    </row>
    <row r="41" spans="1:3">
      <c r="A41" s="11"/>
      <c r="B41" s="20">
        <v>40650</v>
      </c>
      <c r="C41" s="21">
        <f t="shared" si="2"/>
        <v>3.3737905071103365</v>
      </c>
    </row>
    <row r="42" spans="1:3">
      <c r="A42" s="11"/>
      <c r="B42" s="20">
        <v>40671</v>
      </c>
      <c r="C42" s="21">
        <f t="shared" ref="C42:C44" si="3">C29/C$32*12</f>
        <v>4.8869626590311288</v>
      </c>
    </row>
    <row r="43" spans="1:3">
      <c r="A43" s="11"/>
      <c r="B43" s="20">
        <v>40685</v>
      </c>
      <c r="C43" s="21">
        <f t="shared" si="3"/>
        <v>5.5833864687103354</v>
      </c>
    </row>
    <row r="44" spans="1:3">
      <c r="A44" s="11"/>
      <c r="B44" s="20">
        <v>40751</v>
      </c>
      <c r="C44" s="21">
        <f t="shared" si="3"/>
        <v>10.327090010033109</v>
      </c>
    </row>
    <row r="45" spans="1:3">
      <c r="A45" s="31" t="s">
        <v>8</v>
      </c>
      <c r="B45" s="21"/>
      <c r="C45" s="21"/>
    </row>
    <row r="46" spans="1:3">
      <c r="A46" s="11" t="s">
        <v>9</v>
      </c>
      <c r="B46" s="20">
        <v>40516</v>
      </c>
      <c r="C46" s="21">
        <v>0</v>
      </c>
    </row>
    <row r="47" spans="1:3">
      <c r="A47" s="11"/>
      <c r="B47" s="20"/>
      <c r="C47" s="21"/>
    </row>
    <row r="48" spans="1:3">
      <c r="A48" s="11" t="s">
        <v>11</v>
      </c>
      <c r="B48" s="20">
        <v>40516</v>
      </c>
      <c r="C48" s="26">
        <v>0</v>
      </c>
    </row>
    <row r="49" spans="1:3">
      <c r="A49" s="11"/>
      <c r="B49" s="20"/>
      <c r="C49" s="26"/>
    </row>
    <row r="50" spans="1:3">
      <c r="A50" s="31" t="s">
        <v>13</v>
      </c>
      <c r="B50" s="20">
        <v>40516</v>
      </c>
      <c r="C50" s="29">
        <f>C48+C34</f>
        <v>0</v>
      </c>
    </row>
    <row r="51" spans="1:3">
      <c r="A51" s="32"/>
      <c r="B51" s="20">
        <v>40540</v>
      </c>
      <c r="C51" s="29">
        <f t="shared" ref="C51:C60" si="4">C35</f>
        <v>0.15693236004499012</v>
      </c>
    </row>
    <row r="52" spans="1:3">
      <c r="A52" s="32"/>
      <c r="B52" s="20">
        <v>40552</v>
      </c>
      <c r="C52" s="29">
        <f t="shared" si="4"/>
        <v>0.25264505640142582</v>
      </c>
    </row>
    <row r="53" spans="1:3">
      <c r="A53" s="32"/>
      <c r="B53" s="20">
        <v>40559</v>
      </c>
      <c r="C53" s="29">
        <f t="shared" si="4"/>
        <v>0.37661578692023756</v>
      </c>
    </row>
    <row r="54" spans="1:3">
      <c r="A54" s="32"/>
      <c r="B54" s="20">
        <v>40580</v>
      </c>
      <c r="C54" s="29">
        <f t="shared" si="4"/>
        <v>1.0803319925123169</v>
      </c>
    </row>
    <row r="55" spans="1:3">
      <c r="A55" s="32"/>
      <c r="B55" s="20">
        <v>40608</v>
      </c>
      <c r="C55" s="29">
        <f t="shared" si="4"/>
        <v>1.477767569763802</v>
      </c>
    </row>
    <row r="56" spans="1:3">
      <c r="A56" s="32"/>
      <c r="B56" s="20">
        <v>40621</v>
      </c>
      <c r="C56" s="29">
        <f t="shared" si="4"/>
        <v>2.0720978366628113</v>
      </c>
    </row>
    <row r="57" spans="1:3">
      <c r="A57" s="11"/>
      <c r="B57" s="20">
        <v>40650</v>
      </c>
      <c r="C57" s="29">
        <f t="shared" si="4"/>
        <v>3.3737905071103365</v>
      </c>
    </row>
    <row r="58" spans="1:3">
      <c r="A58" s="11"/>
      <c r="B58" s="20">
        <v>40671</v>
      </c>
      <c r="C58" s="29">
        <f t="shared" si="4"/>
        <v>4.8869626590311288</v>
      </c>
    </row>
    <row r="59" spans="1:3">
      <c r="A59" s="11"/>
      <c r="B59" s="20">
        <v>40685</v>
      </c>
      <c r="C59" s="29">
        <f t="shared" si="4"/>
        <v>5.5833864687103354</v>
      </c>
    </row>
    <row r="60" spans="1:3">
      <c r="A60" s="11"/>
      <c r="B60" s="20">
        <v>40751</v>
      </c>
      <c r="C60" s="29">
        <f t="shared" si="4"/>
        <v>10.327090010033109</v>
      </c>
    </row>
  </sheetData>
  <printOptions verticalCentered="1"/>
  <pageMargins left="1.43" right="0.28000000000000003" top="0.32" bottom="0.21" header="0.19" footer="0.16"/>
  <pageSetup scale="9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57"/>
  <sheetViews>
    <sheetView tabSelected="1" zoomScale="85" zoomScaleNormal="85" zoomScaleSheetLayoutView="90" workbookViewId="0">
      <selection activeCell="B11" sqref="B11"/>
    </sheetView>
  </sheetViews>
  <sheetFormatPr defaultRowHeight="14.25"/>
  <cols>
    <col min="1" max="1" width="26.7109375" style="5" customWidth="1"/>
    <col min="2" max="2" width="19.7109375" style="5" customWidth="1"/>
    <col min="3" max="3" width="11.140625" style="5" bestFit="1" customWidth="1"/>
    <col min="4" max="4" width="15.5703125" style="5" customWidth="1"/>
    <col min="5" max="5" width="15" style="5" customWidth="1"/>
    <col min="6" max="6" width="14.140625" style="5" customWidth="1"/>
    <col min="7" max="7" width="16.42578125" style="5" customWidth="1"/>
    <col min="8" max="8" width="12.42578125" style="5" customWidth="1"/>
    <col min="9" max="9" width="14.28515625" style="5" customWidth="1"/>
    <col min="10" max="10" width="13.5703125" style="5" customWidth="1"/>
    <col min="11" max="13" width="9.140625" style="5"/>
    <col min="14" max="14" width="9.28515625" style="5" bestFit="1" customWidth="1"/>
    <col min="15" max="16384" width="9.140625" style="5"/>
  </cols>
  <sheetData>
    <row r="1" spans="1:18" ht="18">
      <c r="A1" s="10" t="s">
        <v>0</v>
      </c>
    </row>
    <row r="2" spans="1:18">
      <c r="A2" s="11" t="s">
        <v>1</v>
      </c>
    </row>
    <row r="3" spans="1:18" ht="18" customHeight="1">
      <c r="A3" s="12" t="s">
        <v>47</v>
      </c>
      <c r="B3" s="7"/>
      <c r="C3" s="7"/>
      <c r="D3" s="7"/>
      <c r="E3" s="7"/>
      <c r="F3" s="7"/>
      <c r="G3" s="7"/>
      <c r="H3" s="7"/>
      <c r="I3" s="7"/>
      <c r="J3" s="7"/>
      <c r="L3" s="7"/>
      <c r="M3" s="7"/>
      <c r="N3" s="7"/>
      <c r="O3" s="7"/>
      <c r="P3" s="7"/>
      <c r="Q3" s="7"/>
      <c r="R3" s="7"/>
    </row>
    <row r="4" spans="1:18" ht="18" customHeight="1">
      <c r="B4" s="15" t="s">
        <v>61</v>
      </c>
      <c r="E4" s="7"/>
      <c r="F4" s="7"/>
      <c r="G4" s="4"/>
      <c r="O4" s="7"/>
      <c r="P4" s="7"/>
      <c r="Q4" s="7"/>
      <c r="R4" s="7"/>
    </row>
    <row r="5" spans="1:18" ht="23.25">
      <c r="B5" s="130" t="s">
        <v>33</v>
      </c>
      <c r="D5" s="136"/>
      <c r="F5" s="2"/>
      <c r="G5" s="7"/>
      <c r="P5" s="7"/>
      <c r="Q5" s="7"/>
      <c r="R5" s="7"/>
    </row>
    <row r="6" spans="1:18">
      <c r="B6" s="135" t="s">
        <v>35</v>
      </c>
      <c r="D6" s="136"/>
      <c r="G6" s="7"/>
      <c r="P6" s="7"/>
      <c r="Q6" s="7"/>
      <c r="R6" s="7"/>
    </row>
    <row r="7" spans="1:18">
      <c r="B7" s="87"/>
      <c r="C7" s="21" t="s">
        <v>68</v>
      </c>
      <c r="D7" s="138"/>
      <c r="G7" s="7"/>
      <c r="P7" s="7"/>
      <c r="Q7" s="7"/>
      <c r="R7" s="7"/>
    </row>
    <row r="8" spans="1:18">
      <c r="A8" s="11"/>
      <c r="B8" s="19" t="s">
        <v>4</v>
      </c>
      <c r="C8" s="21" t="s">
        <v>52</v>
      </c>
      <c r="D8" s="138"/>
      <c r="G8" s="7"/>
      <c r="P8" s="7"/>
      <c r="Q8" s="7"/>
      <c r="R8" s="7"/>
    </row>
    <row r="9" spans="1:18">
      <c r="A9" s="31" t="s">
        <v>5</v>
      </c>
      <c r="B9" s="20">
        <v>40516</v>
      </c>
      <c r="C9" s="121">
        <v>0</v>
      </c>
      <c r="D9" s="138"/>
      <c r="E9" s="137"/>
      <c r="F9" s="137"/>
      <c r="G9" s="137"/>
      <c r="P9" s="7"/>
      <c r="Q9" s="7"/>
      <c r="R9" s="7"/>
    </row>
    <row r="10" spans="1:18">
      <c r="A10" s="11"/>
      <c r="B10" s="20">
        <v>40540</v>
      </c>
      <c r="C10" s="121">
        <v>5.6000000000000001E-2</v>
      </c>
      <c r="D10" s="138"/>
      <c r="E10" s="7"/>
      <c r="F10" s="7"/>
      <c r="G10" s="7"/>
      <c r="P10" s="7"/>
      <c r="Q10" s="7"/>
      <c r="R10" s="7"/>
    </row>
    <row r="11" spans="1:18">
      <c r="A11" s="11"/>
      <c r="B11" s="20">
        <v>40552</v>
      </c>
      <c r="C11" s="121">
        <v>5.6000000000000001E-2</v>
      </c>
      <c r="D11" s="138"/>
      <c r="E11" s="7"/>
      <c r="F11" s="7"/>
      <c r="G11" s="7"/>
      <c r="P11" s="7"/>
      <c r="Q11" s="7"/>
      <c r="R11" s="7"/>
    </row>
    <row r="12" spans="1:18">
      <c r="A12" s="11"/>
      <c r="B12" s="20">
        <v>40559</v>
      </c>
      <c r="C12" s="121">
        <v>7.1999999999999995E-2</v>
      </c>
      <c r="D12" s="138"/>
      <c r="E12" s="7"/>
      <c r="F12" s="7"/>
      <c r="G12" s="7"/>
      <c r="P12" s="7"/>
      <c r="Q12" s="7"/>
      <c r="R12" s="7"/>
    </row>
    <row r="13" spans="1:18">
      <c r="A13" s="11"/>
      <c r="B13" s="20">
        <v>40580</v>
      </c>
      <c r="C13" s="121">
        <v>0.15</v>
      </c>
      <c r="D13" s="138"/>
      <c r="E13" s="7"/>
      <c r="F13" s="7"/>
      <c r="G13" s="7"/>
      <c r="P13" s="7"/>
      <c r="Q13" s="7"/>
      <c r="R13" s="7"/>
    </row>
    <row r="14" spans="1:18">
      <c r="A14" s="11"/>
      <c r="B14" s="20">
        <v>40608</v>
      </c>
      <c r="C14" s="121">
        <v>0.23899999999999999</v>
      </c>
      <c r="D14" s="138"/>
      <c r="E14" s="7"/>
      <c r="F14" s="7"/>
      <c r="G14" s="7"/>
      <c r="P14" s="7"/>
      <c r="Q14" s="7"/>
      <c r="R14" s="7"/>
    </row>
    <row r="15" spans="1:18">
      <c r="A15" s="11"/>
      <c r="B15" s="20">
        <v>40621</v>
      </c>
      <c r="C15" s="121">
        <v>0.245</v>
      </c>
      <c r="D15" s="138"/>
      <c r="E15" s="7"/>
      <c r="F15" s="7"/>
      <c r="G15" s="7"/>
      <c r="P15" s="7"/>
      <c r="Q15" s="7"/>
      <c r="R15" s="7"/>
    </row>
    <row r="16" spans="1:18">
      <c r="A16" s="11"/>
      <c r="B16" s="20">
        <v>40650</v>
      </c>
      <c r="C16" s="121">
        <v>0.38100000000000001</v>
      </c>
      <c r="D16" s="138"/>
      <c r="E16" s="7"/>
      <c r="F16" s="7"/>
      <c r="G16" s="7"/>
      <c r="P16" s="7"/>
      <c r="Q16" s="7"/>
      <c r="R16" s="7"/>
    </row>
    <row r="17" spans="1:21">
      <c r="A17" s="11"/>
      <c r="B17" s="20">
        <v>40671</v>
      </c>
      <c r="C17" s="121" t="s">
        <v>53</v>
      </c>
      <c r="D17" s="138"/>
      <c r="E17" s="7"/>
      <c r="F17" s="7"/>
      <c r="G17" s="7"/>
      <c r="P17" s="7"/>
      <c r="Q17" s="7"/>
      <c r="R17" s="7"/>
    </row>
    <row r="18" spans="1:21">
      <c r="A18" s="11"/>
      <c r="B18" s="20">
        <v>40685</v>
      </c>
      <c r="C18" s="121">
        <v>0.69899999999999995</v>
      </c>
      <c r="D18" s="138"/>
      <c r="E18" s="7"/>
      <c r="F18" s="7"/>
      <c r="G18" s="7"/>
      <c r="P18" s="7"/>
      <c r="Q18" s="7"/>
      <c r="R18" s="7"/>
    </row>
    <row r="19" spans="1:21">
      <c r="A19" s="11"/>
      <c r="B19" s="121"/>
      <c r="C19" s="21"/>
      <c r="D19" s="138"/>
      <c r="E19" s="7"/>
      <c r="F19" s="7"/>
      <c r="G19" s="7"/>
      <c r="P19" s="7"/>
      <c r="Q19" s="7"/>
      <c r="R19" s="7"/>
    </row>
    <row r="20" spans="1:21">
      <c r="A20" s="11" t="s">
        <v>6</v>
      </c>
      <c r="B20" s="20">
        <v>40516</v>
      </c>
      <c r="C20" s="132">
        <v>0</v>
      </c>
      <c r="D20" s="138"/>
      <c r="E20" s="7"/>
      <c r="F20" s="7"/>
      <c r="G20" s="7"/>
      <c r="P20" s="7"/>
      <c r="Q20" s="7"/>
      <c r="R20" s="7"/>
    </row>
    <row r="21" spans="1:21">
      <c r="A21" s="11"/>
      <c r="B21" s="20">
        <v>40540</v>
      </c>
      <c r="C21" s="121">
        <f t="shared" ref="C21:C29" si="0">C10-C$9</f>
        <v>5.6000000000000001E-2</v>
      </c>
      <c r="D21" s="138"/>
      <c r="E21" s="7"/>
      <c r="F21" s="7"/>
      <c r="G21" s="7"/>
      <c r="P21" s="7"/>
      <c r="Q21" s="7"/>
      <c r="R21" s="7"/>
    </row>
    <row r="22" spans="1:21">
      <c r="A22" s="11"/>
      <c r="B22" s="20">
        <v>40552</v>
      </c>
      <c r="C22" s="121">
        <f t="shared" si="0"/>
        <v>5.6000000000000001E-2</v>
      </c>
      <c r="D22" s="138"/>
      <c r="E22" s="7"/>
      <c r="F22" s="7"/>
      <c r="G22" s="7"/>
      <c r="P22" s="7"/>
      <c r="Q22" s="7"/>
      <c r="R22" s="7"/>
    </row>
    <row r="23" spans="1:21">
      <c r="A23" s="11"/>
      <c r="B23" s="20">
        <v>40559</v>
      </c>
      <c r="C23" s="121">
        <f t="shared" si="0"/>
        <v>7.1999999999999995E-2</v>
      </c>
      <c r="D23" s="138"/>
      <c r="E23" s="7"/>
      <c r="F23" s="7"/>
      <c r="G23" s="7"/>
      <c r="P23" s="7"/>
      <c r="Q23" s="7"/>
      <c r="R23" s="7"/>
    </row>
    <row r="24" spans="1:21">
      <c r="A24" s="11"/>
      <c r="B24" s="20">
        <v>40580</v>
      </c>
      <c r="C24" s="121">
        <f t="shared" si="0"/>
        <v>0.15</v>
      </c>
      <c r="D24" s="138"/>
      <c r="E24" s="7"/>
      <c r="F24" s="7"/>
      <c r="G24" s="7"/>
      <c r="P24" s="7"/>
      <c r="Q24" s="7"/>
      <c r="R24" s="7"/>
    </row>
    <row r="25" spans="1:21">
      <c r="A25" s="11"/>
      <c r="B25" s="20">
        <v>40608</v>
      </c>
      <c r="C25" s="121">
        <f t="shared" si="0"/>
        <v>0.23899999999999999</v>
      </c>
      <c r="D25" s="138"/>
      <c r="E25" s="7"/>
      <c r="F25" s="7"/>
      <c r="G25" s="7"/>
      <c r="P25" s="7"/>
      <c r="Q25" s="7"/>
      <c r="R25" s="7"/>
    </row>
    <row r="26" spans="1:21">
      <c r="A26" s="11"/>
      <c r="B26" s="20">
        <v>40621</v>
      </c>
      <c r="C26" s="121">
        <f t="shared" si="0"/>
        <v>0.245</v>
      </c>
      <c r="D26" s="138"/>
      <c r="E26" s="7"/>
      <c r="F26" s="7"/>
      <c r="G26" s="7"/>
      <c r="P26" s="7"/>
      <c r="Q26" s="7"/>
      <c r="R26" s="7"/>
    </row>
    <row r="27" spans="1:21">
      <c r="A27" s="11"/>
      <c r="B27" s="20">
        <v>40650</v>
      </c>
      <c r="C27" s="121">
        <f t="shared" si="0"/>
        <v>0.38100000000000001</v>
      </c>
      <c r="D27" s="138"/>
      <c r="E27" s="7"/>
      <c r="F27" s="7"/>
      <c r="G27" s="7"/>
      <c r="P27" s="7"/>
      <c r="Q27" s="7"/>
      <c r="R27" s="7"/>
    </row>
    <row r="28" spans="1:21">
      <c r="A28" s="11"/>
      <c r="B28" s="20">
        <v>40671</v>
      </c>
      <c r="C28" s="121" t="s">
        <v>53</v>
      </c>
      <c r="D28" s="138"/>
      <c r="E28" s="7"/>
      <c r="F28" s="7"/>
      <c r="G28" s="7"/>
      <c r="P28" s="7"/>
      <c r="Q28" s="7"/>
      <c r="R28" s="7"/>
    </row>
    <row r="29" spans="1:21">
      <c r="A29" s="11"/>
      <c r="B29" s="20">
        <v>40685</v>
      </c>
      <c r="C29" s="121">
        <f t="shared" si="0"/>
        <v>0.69899999999999995</v>
      </c>
      <c r="D29" s="138"/>
      <c r="E29" s="7"/>
      <c r="F29" s="7"/>
      <c r="G29" s="7"/>
      <c r="P29" s="7"/>
      <c r="Q29" s="7"/>
      <c r="R29" s="7"/>
    </row>
    <row r="30" spans="1:21">
      <c r="A30" s="11"/>
      <c r="B30" s="19"/>
      <c r="C30" s="21"/>
      <c r="D30" s="138"/>
      <c r="E30" s="7"/>
      <c r="F30" s="7"/>
      <c r="G30" s="7"/>
      <c r="P30" s="7"/>
      <c r="Q30" s="7"/>
      <c r="R30" s="7"/>
    </row>
    <row r="31" spans="1:21">
      <c r="A31" s="11" t="s">
        <v>7</v>
      </c>
      <c r="B31" s="121"/>
      <c r="C31" s="21">
        <v>1.25</v>
      </c>
      <c r="D31" s="84"/>
      <c r="E31" s="7"/>
      <c r="F31" s="7"/>
      <c r="P31" s="7"/>
      <c r="Q31" s="7"/>
      <c r="R31" s="7"/>
      <c r="S31" s="7"/>
      <c r="T31" s="7"/>
      <c r="U31" s="7"/>
    </row>
    <row r="32" spans="1:21">
      <c r="A32" s="11"/>
      <c r="B32" s="121"/>
      <c r="C32" s="21"/>
      <c r="D32" s="138"/>
      <c r="E32" s="7"/>
      <c r="F32" s="7"/>
      <c r="G32" s="7"/>
      <c r="P32" s="7"/>
      <c r="Q32" s="7"/>
      <c r="R32" s="7"/>
    </row>
    <row r="33" spans="1:18">
      <c r="A33" s="11" t="s">
        <v>49</v>
      </c>
      <c r="B33" s="20">
        <v>40516</v>
      </c>
      <c r="C33" s="21">
        <f t="shared" ref="C33:C40" si="1">C20/C$31*12</f>
        <v>0</v>
      </c>
      <c r="D33" s="138"/>
      <c r="E33" s="7"/>
      <c r="F33" s="7"/>
      <c r="G33" s="7"/>
      <c r="P33" s="7"/>
      <c r="Q33" s="7"/>
      <c r="R33" s="7"/>
    </row>
    <row r="34" spans="1:18">
      <c r="A34" s="11"/>
      <c r="B34" s="20">
        <v>40540</v>
      </c>
      <c r="C34" s="21">
        <f t="shared" si="1"/>
        <v>0.53759999999999997</v>
      </c>
      <c r="D34" s="138"/>
      <c r="E34" s="7"/>
      <c r="F34" s="7"/>
      <c r="G34" s="7"/>
      <c r="P34" s="7"/>
      <c r="Q34" s="7"/>
      <c r="R34" s="7"/>
    </row>
    <row r="35" spans="1:18">
      <c r="A35" s="11"/>
      <c r="B35" s="20">
        <v>40552</v>
      </c>
      <c r="C35" s="21">
        <f t="shared" si="1"/>
        <v>0.53759999999999997</v>
      </c>
      <c r="D35" s="138"/>
      <c r="E35" s="7"/>
      <c r="F35" s="7"/>
      <c r="G35" s="7"/>
      <c r="P35" s="7"/>
      <c r="Q35" s="7"/>
      <c r="R35" s="7"/>
    </row>
    <row r="36" spans="1:18">
      <c r="A36" s="11"/>
      <c r="B36" s="20">
        <v>40559</v>
      </c>
      <c r="C36" s="21">
        <f t="shared" si="1"/>
        <v>0.69120000000000004</v>
      </c>
      <c r="D36" s="138"/>
      <c r="E36" s="7"/>
      <c r="F36" s="7"/>
      <c r="G36" s="7"/>
      <c r="P36" s="7"/>
      <c r="Q36" s="7"/>
      <c r="R36" s="7"/>
    </row>
    <row r="37" spans="1:18">
      <c r="A37" s="11"/>
      <c r="B37" s="20">
        <v>40580</v>
      </c>
      <c r="C37" s="21">
        <f t="shared" si="1"/>
        <v>1.44</v>
      </c>
      <c r="D37" s="138"/>
      <c r="E37" s="7"/>
      <c r="F37" s="7"/>
      <c r="G37" s="7"/>
      <c r="P37" s="7"/>
      <c r="Q37" s="7"/>
      <c r="R37" s="7"/>
    </row>
    <row r="38" spans="1:18">
      <c r="A38" s="11"/>
      <c r="B38" s="20">
        <v>40608</v>
      </c>
      <c r="C38" s="21">
        <f t="shared" si="1"/>
        <v>2.2943999999999996</v>
      </c>
      <c r="D38" s="138"/>
      <c r="E38" s="7"/>
      <c r="F38" s="7"/>
      <c r="G38" s="7"/>
      <c r="P38" s="7"/>
      <c r="Q38" s="7"/>
      <c r="R38" s="7"/>
    </row>
    <row r="39" spans="1:18">
      <c r="A39" s="11"/>
      <c r="B39" s="20">
        <v>40621</v>
      </c>
      <c r="C39" s="21">
        <f t="shared" si="1"/>
        <v>2.3520000000000003</v>
      </c>
      <c r="D39" s="138"/>
      <c r="E39" s="7"/>
      <c r="F39" s="7"/>
      <c r="G39" s="7"/>
      <c r="P39" s="7"/>
      <c r="Q39" s="7"/>
      <c r="R39" s="7"/>
    </row>
    <row r="40" spans="1:18">
      <c r="A40" s="11"/>
      <c r="B40" s="20">
        <v>40650</v>
      </c>
      <c r="C40" s="21">
        <f t="shared" si="1"/>
        <v>3.6576000000000004</v>
      </c>
      <c r="D40" s="138"/>
      <c r="E40" s="7"/>
      <c r="F40" s="7"/>
      <c r="G40" s="7"/>
      <c r="P40" s="7"/>
      <c r="Q40" s="7"/>
      <c r="R40" s="7"/>
    </row>
    <row r="41" spans="1:18">
      <c r="A41" s="11"/>
      <c r="B41" s="20">
        <v>40671</v>
      </c>
      <c r="C41" s="21" t="s">
        <v>53</v>
      </c>
      <c r="D41" s="138"/>
      <c r="P41" s="7"/>
      <c r="Q41" s="7"/>
      <c r="R41" s="7"/>
    </row>
    <row r="42" spans="1:18">
      <c r="A42" s="11"/>
      <c r="B42" s="20">
        <v>40685</v>
      </c>
      <c r="C42" s="21">
        <f t="shared" ref="C42" si="2">C29/C$31*12</f>
        <v>6.710399999999999</v>
      </c>
      <c r="D42" s="138"/>
      <c r="P42" s="7"/>
      <c r="Q42" s="7"/>
      <c r="R42" s="7"/>
    </row>
    <row r="43" spans="1:18">
      <c r="A43" s="31" t="s">
        <v>8</v>
      </c>
      <c r="B43" s="21"/>
      <c r="C43" s="21"/>
      <c r="D43" s="138"/>
      <c r="P43" s="7"/>
      <c r="Q43" s="7"/>
      <c r="R43" s="7"/>
    </row>
    <row r="44" spans="1:18">
      <c r="A44" s="11" t="s">
        <v>9</v>
      </c>
      <c r="B44" s="20">
        <v>40516</v>
      </c>
      <c r="C44" s="21">
        <v>0</v>
      </c>
      <c r="D44" s="16" t="s">
        <v>10</v>
      </c>
      <c r="G44" s="137"/>
      <c r="P44" s="7"/>
      <c r="Q44" s="7"/>
      <c r="R44" s="7"/>
    </row>
    <row r="45" spans="1:18">
      <c r="A45" s="11"/>
      <c r="B45" s="20"/>
      <c r="C45" s="21"/>
      <c r="D45" s="44" t="s">
        <v>12</v>
      </c>
      <c r="F45" s="1"/>
      <c r="G45" s="137"/>
      <c r="P45" s="7"/>
      <c r="Q45" s="7"/>
      <c r="R45" s="7"/>
    </row>
    <row r="46" spans="1:18" ht="15" customHeight="1">
      <c r="A46" s="11" t="s">
        <v>11</v>
      </c>
      <c r="B46" s="20">
        <v>40516</v>
      </c>
      <c r="C46" s="21">
        <v>0</v>
      </c>
      <c r="D46" s="16" t="s">
        <v>41</v>
      </c>
      <c r="E46" s="7"/>
      <c r="F46" s="7"/>
      <c r="G46" s="7"/>
      <c r="P46" s="7"/>
      <c r="Q46" s="7"/>
      <c r="R46" s="7"/>
    </row>
    <row r="47" spans="1:18" ht="15" customHeight="1">
      <c r="A47" s="11"/>
      <c r="B47" s="20"/>
      <c r="C47" s="21"/>
      <c r="D47" s="16"/>
      <c r="G47" s="7"/>
      <c r="P47" s="7"/>
      <c r="Q47" s="7"/>
      <c r="R47" s="7"/>
    </row>
    <row r="48" spans="1:18">
      <c r="A48" s="31" t="s">
        <v>13</v>
      </c>
      <c r="B48" s="20">
        <v>40516</v>
      </c>
      <c r="C48" s="29">
        <f>C33</f>
        <v>0</v>
      </c>
      <c r="D48" s="138"/>
      <c r="E48" s="7"/>
      <c r="F48" s="7"/>
      <c r="G48" s="7"/>
      <c r="P48" s="7"/>
      <c r="Q48" s="7"/>
      <c r="R48" s="7"/>
    </row>
    <row r="49" spans="1:18">
      <c r="A49" s="32"/>
      <c r="B49" s="20">
        <v>40540</v>
      </c>
      <c r="C49" s="29">
        <f t="shared" ref="C49:C54" si="3">C34</f>
        <v>0.53759999999999997</v>
      </c>
      <c r="D49" s="138"/>
      <c r="E49" s="7"/>
      <c r="F49" s="7"/>
      <c r="G49" s="7"/>
      <c r="P49" s="7"/>
      <c r="Q49" s="7"/>
      <c r="R49" s="7"/>
    </row>
    <row r="50" spans="1:18">
      <c r="A50" s="32"/>
      <c r="B50" s="20">
        <v>40552</v>
      </c>
      <c r="C50" s="29">
        <f t="shared" si="3"/>
        <v>0.53759999999999997</v>
      </c>
      <c r="D50" s="138"/>
    </row>
    <row r="51" spans="1:18">
      <c r="A51" s="32"/>
      <c r="B51" s="20">
        <v>40559</v>
      </c>
      <c r="C51" s="29">
        <f t="shared" si="3"/>
        <v>0.69120000000000004</v>
      </c>
      <c r="D51" s="138"/>
    </row>
    <row r="52" spans="1:18">
      <c r="A52" s="32"/>
      <c r="B52" s="20">
        <v>40580</v>
      </c>
      <c r="C52" s="29">
        <f t="shared" si="3"/>
        <v>1.44</v>
      </c>
      <c r="D52" s="138"/>
    </row>
    <row r="53" spans="1:18">
      <c r="A53" s="32"/>
      <c r="B53" s="20">
        <v>40608</v>
      </c>
      <c r="C53" s="29">
        <f t="shared" si="3"/>
        <v>2.2943999999999996</v>
      </c>
      <c r="D53" s="138"/>
    </row>
    <row r="54" spans="1:18">
      <c r="A54" s="32"/>
      <c r="B54" s="20">
        <v>40621</v>
      </c>
      <c r="C54" s="29">
        <f t="shared" si="3"/>
        <v>2.3520000000000003</v>
      </c>
      <c r="D54" s="16"/>
    </row>
    <row r="55" spans="1:18">
      <c r="A55" s="11"/>
      <c r="B55" s="20">
        <v>40650</v>
      </c>
      <c r="C55" s="29">
        <f>C40</f>
        <v>3.6576000000000004</v>
      </c>
      <c r="D55" s="16"/>
    </row>
    <row r="56" spans="1:18">
      <c r="A56" s="11"/>
      <c r="B56" s="20">
        <v>40671</v>
      </c>
      <c r="C56" s="29" t="s">
        <v>53</v>
      </c>
      <c r="D56" s="16"/>
    </row>
    <row r="57" spans="1:18">
      <c r="A57" s="11"/>
      <c r="B57" s="20">
        <v>40685</v>
      </c>
      <c r="C57" s="29">
        <f t="shared" ref="C57" si="4">C42</f>
        <v>6.710399999999999</v>
      </c>
      <c r="D57" s="16"/>
    </row>
  </sheetData>
  <printOptions verticalCentered="1"/>
  <pageMargins left="0.8" right="0.7" top="0.27" bottom="0.43" header="0.22" footer="0.3"/>
  <pageSetup scale="8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0"/>
  <sheetViews>
    <sheetView view="pageBreakPreview" topLeftCell="A64" zoomScale="60" zoomScaleNormal="100" workbookViewId="0">
      <selection activeCell="B111" sqref="B111"/>
    </sheetView>
  </sheetViews>
  <sheetFormatPr defaultRowHeight="14.25"/>
  <cols>
    <col min="1" max="1" width="25.7109375" style="5" customWidth="1"/>
    <col min="2" max="2" width="19.7109375" style="5" customWidth="1"/>
    <col min="3" max="3" width="7" style="5" bestFit="1" customWidth="1"/>
    <col min="4" max="4" width="7.42578125" style="5" bestFit="1" customWidth="1"/>
    <col min="5" max="16384" width="9.140625" style="5"/>
  </cols>
  <sheetData>
    <row r="1" spans="1:4" ht="18">
      <c r="A1" s="10" t="s">
        <v>0</v>
      </c>
    </row>
    <row r="2" spans="1:4">
      <c r="A2" s="11" t="s">
        <v>1</v>
      </c>
    </row>
    <row r="3" spans="1:4" ht="18">
      <c r="A3" s="12" t="s">
        <v>23</v>
      </c>
    </row>
    <row r="4" spans="1:4" ht="17.25" customHeight="1">
      <c r="A4" s="6"/>
      <c r="B4" s="11" t="s">
        <v>58</v>
      </c>
    </row>
    <row r="5" spans="1:4" ht="18">
      <c r="B5" s="36" t="s">
        <v>2</v>
      </c>
    </row>
    <row r="6" spans="1:4">
      <c r="B6" s="37" t="s">
        <v>71</v>
      </c>
      <c r="D6" s="38"/>
    </row>
    <row r="7" spans="1:4">
      <c r="B7" s="14"/>
      <c r="C7" s="39" t="s">
        <v>66</v>
      </c>
      <c r="D7" s="40"/>
    </row>
    <row r="8" spans="1:4">
      <c r="B8" s="19" t="s">
        <v>4</v>
      </c>
      <c r="C8" s="19" t="s">
        <v>19</v>
      </c>
      <c r="D8" s="19" t="s">
        <v>20</v>
      </c>
    </row>
    <row r="9" spans="1:4">
      <c r="A9" s="31" t="s">
        <v>5</v>
      </c>
      <c r="B9" s="20">
        <v>40437</v>
      </c>
      <c r="C9" s="19">
        <v>6.36</v>
      </c>
      <c r="D9" s="19">
        <v>5.6</v>
      </c>
    </row>
    <row r="10" spans="1:4">
      <c r="A10" s="11"/>
      <c r="B10" s="20">
        <v>40446</v>
      </c>
      <c r="C10" s="19">
        <v>6.38</v>
      </c>
      <c r="D10" s="41">
        <v>5.62</v>
      </c>
    </row>
    <row r="11" spans="1:4">
      <c r="A11" s="11"/>
      <c r="B11" s="20">
        <v>40453</v>
      </c>
      <c r="C11" s="19">
        <v>6.67</v>
      </c>
      <c r="D11" s="19">
        <v>5.82</v>
      </c>
    </row>
    <row r="12" spans="1:4">
      <c r="A12" s="11"/>
      <c r="B12" s="20">
        <v>40461</v>
      </c>
      <c r="C12" s="19">
        <v>6.78</v>
      </c>
      <c r="D12" s="19">
        <v>5.92</v>
      </c>
    </row>
    <row r="13" spans="1:4">
      <c r="A13" s="11"/>
      <c r="B13" s="20">
        <v>40467</v>
      </c>
      <c r="C13" s="19">
        <v>6.78</v>
      </c>
      <c r="D13" s="19">
        <v>5.92</v>
      </c>
    </row>
    <row r="14" spans="1:4">
      <c r="A14" s="11"/>
      <c r="B14" s="20">
        <v>40496</v>
      </c>
      <c r="C14" s="19">
        <v>7.48</v>
      </c>
      <c r="D14" s="19">
        <v>6.55</v>
      </c>
    </row>
    <row r="15" spans="1:4">
      <c r="A15" s="11"/>
      <c r="B15" s="20">
        <v>40505</v>
      </c>
      <c r="C15" s="19">
        <v>7.57</v>
      </c>
      <c r="D15" s="19">
        <v>6.67</v>
      </c>
    </row>
    <row r="16" spans="1:4">
      <c r="A16" s="11"/>
      <c r="B16" s="20">
        <v>40510</v>
      </c>
      <c r="C16" s="23">
        <v>7.65</v>
      </c>
      <c r="D16" s="23">
        <v>6.68</v>
      </c>
    </row>
    <row r="17" spans="1:4">
      <c r="A17" s="11"/>
      <c r="B17" s="20">
        <v>40516</v>
      </c>
      <c r="C17" s="23">
        <v>7.65</v>
      </c>
      <c r="D17" s="23">
        <v>6.68</v>
      </c>
    </row>
    <row r="18" spans="1:4">
      <c r="A18" s="11"/>
      <c r="B18" s="20">
        <v>40545</v>
      </c>
      <c r="C18" s="23">
        <v>7.75</v>
      </c>
      <c r="D18" s="23">
        <v>6.77</v>
      </c>
    </row>
    <row r="19" spans="1:4">
      <c r="A19" s="11"/>
      <c r="B19" s="20" t="s">
        <v>75</v>
      </c>
      <c r="C19" s="23">
        <v>7.78</v>
      </c>
      <c r="D19" s="23">
        <v>6.83</v>
      </c>
    </row>
    <row r="20" spans="1:4">
      <c r="A20" s="11"/>
      <c r="B20" s="20">
        <v>40593</v>
      </c>
      <c r="C20" s="25">
        <v>8.36</v>
      </c>
      <c r="D20" s="25">
        <v>7.6</v>
      </c>
    </row>
    <row r="21" spans="1:4">
      <c r="A21" s="11"/>
      <c r="B21" s="20">
        <v>40612</v>
      </c>
      <c r="C21" s="25">
        <v>8.52</v>
      </c>
      <c r="D21" s="25">
        <v>7.78</v>
      </c>
    </row>
    <row r="22" spans="1:4">
      <c r="A22" s="11"/>
      <c r="B22" s="20">
        <v>40675</v>
      </c>
      <c r="C22" s="25">
        <v>10.18</v>
      </c>
      <c r="D22" s="25">
        <v>9.3699999999999992</v>
      </c>
    </row>
    <row r="23" spans="1:4">
      <c r="A23" s="11"/>
      <c r="B23" s="20">
        <v>40701</v>
      </c>
      <c r="C23" s="25">
        <v>10.87</v>
      </c>
      <c r="D23" s="25">
        <v>11.42</v>
      </c>
    </row>
    <row r="24" spans="1:4">
      <c r="A24" s="11"/>
      <c r="B24" s="20">
        <v>40718</v>
      </c>
      <c r="C24" s="25">
        <v>10.02</v>
      </c>
      <c r="D24" s="25">
        <v>10.6</v>
      </c>
    </row>
    <row r="25" spans="1:4">
      <c r="A25" s="11"/>
      <c r="B25" s="19"/>
      <c r="C25" s="19"/>
      <c r="D25" s="19"/>
    </row>
    <row r="26" spans="1:4">
      <c r="A26" s="11" t="s">
        <v>6</v>
      </c>
      <c r="B26" s="20">
        <v>40437</v>
      </c>
      <c r="C26" s="19">
        <v>0</v>
      </c>
      <c r="D26" s="19">
        <v>0</v>
      </c>
    </row>
    <row r="27" spans="1:4">
      <c r="A27" s="11"/>
      <c r="B27" s="20">
        <v>40446</v>
      </c>
      <c r="C27" s="19">
        <f t="shared" ref="C27:D37" si="0">+C10-C$9</f>
        <v>1.9999999999999574E-2</v>
      </c>
      <c r="D27" s="19">
        <f t="shared" si="0"/>
        <v>2.0000000000000462E-2</v>
      </c>
    </row>
    <row r="28" spans="1:4">
      <c r="A28" s="11"/>
      <c r="B28" s="20">
        <v>40453</v>
      </c>
      <c r="C28" s="19">
        <f t="shared" si="0"/>
        <v>0.30999999999999961</v>
      </c>
      <c r="D28" s="19">
        <f t="shared" si="0"/>
        <v>0.22000000000000064</v>
      </c>
    </row>
    <row r="29" spans="1:4">
      <c r="A29" s="11"/>
      <c r="B29" s="20">
        <v>40461</v>
      </c>
      <c r="C29" s="19">
        <f t="shared" si="0"/>
        <v>0.41999999999999993</v>
      </c>
      <c r="D29" s="19">
        <f t="shared" si="0"/>
        <v>0.32000000000000028</v>
      </c>
    </row>
    <row r="30" spans="1:4">
      <c r="A30" s="11"/>
      <c r="B30" s="20">
        <v>40467</v>
      </c>
      <c r="C30" s="19">
        <f t="shared" si="0"/>
        <v>0.41999999999999993</v>
      </c>
      <c r="D30" s="19">
        <f t="shared" si="0"/>
        <v>0.32000000000000028</v>
      </c>
    </row>
    <row r="31" spans="1:4">
      <c r="A31" s="11"/>
      <c r="B31" s="20">
        <v>40496</v>
      </c>
      <c r="C31" s="19">
        <f t="shared" si="0"/>
        <v>1.1200000000000001</v>
      </c>
      <c r="D31" s="19">
        <f t="shared" si="0"/>
        <v>0.95000000000000018</v>
      </c>
    </row>
    <row r="32" spans="1:4">
      <c r="A32" s="11"/>
      <c r="B32" s="20">
        <v>40505</v>
      </c>
      <c r="C32" s="19">
        <f t="shared" si="0"/>
        <v>1.21</v>
      </c>
      <c r="D32" s="19">
        <f t="shared" si="0"/>
        <v>1.0700000000000003</v>
      </c>
    </row>
    <row r="33" spans="1:4">
      <c r="A33" s="11"/>
      <c r="B33" s="20">
        <v>40510</v>
      </c>
      <c r="C33" s="19">
        <f t="shared" si="0"/>
        <v>1.29</v>
      </c>
      <c r="D33" s="19">
        <f t="shared" si="0"/>
        <v>1.08</v>
      </c>
    </row>
    <row r="34" spans="1:4">
      <c r="A34" s="11"/>
      <c r="B34" s="20">
        <v>40516</v>
      </c>
      <c r="C34" s="19">
        <f t="shared" si="0"/>
        <v>1.29</v>
      </c>
      <c r="D34" s="19">
        <f t="shared" si="0"/>
        <v>1.08</v>
      </c>
    </row>
    <row r="35" spans="1:4">
      <c r="A35" s="11"/>
      <c r="B35" s="20">
        <v>40545</v>
      </c>
      <c r="C35" s="19">
        <f t="shared" si="0"/>
        <v>1.3899999999999997</v>
      </c>
      <c r="D35" s="19">
        <f t="shared" si="0"/>
        <v>1.17</v>
      </c>
    </row>
    <row r="36" spans="1:4">
      <c r="A36" s="11"/>
      <c r="B36" s="20" t="s">
        <v>24</v>
      </c>
      <c r="C36" s="19">
        <f t="shared" si="0"/>
        <v>1.42</v>
      </c>
      <c r="D36" s="19">
        <f t="shared" si="0"/>
        <v>1.2300000000000004</v>
      </c>
    </row>
    <row r="37" spans="1:4">
      <c r="A37" s="11"/>
      <c r="B37" s="20">
        <v>40593</v>
      </c>
      <c r="C37" s="21">
        <f t="shared" si="0"/>
        <v>1.9999999999999991</v>
      </c>
      <c r="D37" s="21">
        <f t="shared" si="0"/>
        <v>2</v>
      </c>
    </row>
    <row r="38" spans="1:4">
      <c r="A38" s="11"/>
      <c r="B38" s="20">
        <v>40612</v>
      </c>
      <c r="C38" s="21">
        <f t="shared" ref="C38:D38" si="1">+C21-C$9</f>
        <v>2.1599999999999993</v>
      </c>
      <c r="D38" s="21">
        <f t="shared" si="1"/>
        <v>2.1800000000000006</v>
      </c>
    </row>
    <row r="39" spans="1:4">
      <c r="A39" s="11"/>
      <c r="B39" s="20">
        <v>40675</v>
      </c>
      <c r="C39" s="21">
        <f t="shared" ref="C39:D39" si="2">+C22-C$9</f>
        <v>3.8199999999999994</v>
      </c>
      <c r="D39" s="21">
        <f t="shared" si="2"/>
        <v>3.7699999999999996</v>
      </c>
    </row>
    <row r="40" spans="1:4">
      <c r="A40" s="11"/>
      <c r="B40" s="20">
        <v>40701</v>
      </c>
      <c r="C40" s="21">
        <f t="shared" ref="C40:D40" si="3">+C23-C$9</f>
        <v>4.5099999999999989</v>
      </c>
      <c r="D40" s="21">
        <f t="shared" si="3"/>
        <v>5.82</v>
      </c>
    </row>
    <row r="41" spans="1:4">
      <c r="A41" s="11"/>
      <c r="B41" s="20">
        <v>40718</v>
      </c>
      <c r="C41" s="21">
        <f t="shared" ref="C41:D41" si="4">+C24-C$9</f>
        <v>3.6599999999999993</v>
      </c>
      <c r="D41" s="21">
        <f t="shared" si="4"/>
        <v>5</v>
      </c>
    </row>
    <row r="42" spans="1:4">
      <c r="A42" s="11" t="s">
        <v>7</v>
      </c>
      <c r="B42" s="20"/>
      <c r="C42" s="42">
        <v>3.05</v>
      </c>
      <c r="D42" s="42">
        <v>3.03</v>
      </c>
    </row>
    <row r="43" spans="1:4">
      <c r="A43" s="11"/>
      <c r="B43" s="20"/>
      <c r="C43" s="19"/>
      <c r="D43" s="19"/>
    </row>
    <row r="44" spans="1:4">
      <c r="A44" s="11" t="s">
        <v>49</v>
      </c>
      <c r="B44" s="20">
        <v>40437</v>
      </c>
      <c r="C44" s="21">
        <f>+C26/C$42*12</f>
        <v>0</v>
      </c>
      <c r="D44" s="21">
        <f>+D26/D$42*12</f>
        <v>0</v>
      </c>
    </row>
    <row r="45" spans="1:4">
      <c r="A45" s="11"/>
      <c r="B45" s="20">
        <v>40446</v>
      </c>
      <c r="C45" s="21">
        <f>+C27/C$42*12</f>
        <v>7.8688524590162262E-2</v>
      </c>
      <c r="D45" s="21">
        <f>+D27/D$42*12</f>
        <v>7.9207920792081041E-2</v>
      </c>
    </row>
    <row r="46" spans="1:4">
      <c r="A46" s="11"/>
      <c r="B46" s="20">
        <v>40453</v>
      </c>
      <c r="C46" s="21">
        <f>+C28/C$42*12</f>
        <v>1.2196721311475396</v>
      </c>
      <c r="D46" s="21">
        <f>+D28/D$42*12</f>
        <v>0.87128712871287384</v>
      </c>
    </row>
    <row r="47" spans="1:4">
      <c r="A47" s="11"/>
      <c r="B47" s="20">
        <v>40461</v>
      </c>
      <c r="C47" s="21">
        <f>+C29/C$42*12</f>
        <v>1.6524590163934425</v>
      </c>
      <c r="D47" s="21">
        <f>+D29/D$42*12</f>
        <v>1.2673267326732685</v>
      </c>
    </row>
    <row r="48" spans="1:4">
      <c r="A48" s="11"/>
      <c r="B48" s="20">
        <v>40467</v>
      </c>
      <c r="C48" s="21">
        <f>+C30/C$42*12</f>
        <v>1.6524590163934425</v>
      </c>
      <c r="D48" s="21">
        <f>+D30/D$42*12</f>
        <v>1.2673267326732685</v>
      </c>
    </row>
    <row r="49" spans="1:4">
      <c r="A49" s="11"/>
      <c r="B49" s="20">
        <v>40496</v>
      </c>
      <c r="C49" s="21">
        <f>+C31/C$42*12</f>
        <v>4.4065573770491806</v>
      </c>
      <c r="D49" s="21">
        <f>+D31/D$42*12</f>
        <v>3.7623762376237631</v>
      </c>
    </row>
    <row r="50" spans="1:4">
      <c r="A50" s="11"/>
      <c r="B50" s="20">
        <v>40505</v>
      </c>
      <c r="C50" s="21">
        <f>+C32/C$42*12</f>
        <v>4.7606557377049183</v>
      </c>
      <c r="D50" s="21">
        <f>+D32/D$42*12</f>
        <v>4.2376237623762387</v>
      </c>
    </row>
    <row r="51" spans="1:4">
      <c r="A51" s="11"/>
      <c r="B51" s="20">
        <v>40510</v>
      </c>
      <c r="C51" s="21">
        <f>+C33/C$42*12</f>
        <v>5.0754098360655737</v>
      </c>
      <c r="D51" s="21">
        <f>+D33/D$42*12</f>
        <v>4.2772277227722775</v>
      </c>
    </row>
    <row r="52" spans="1:4">
      <c r="A52" s="11"/>
      <c r="B52" s="20">
        <v>40516</v>
      </c>
      <c r="C52" s="21">
        <f>+C34/C$42*12</f>
        <v>5.0754098360655737</v>
      </c>
      <c r="D52" s="21">
        <f>+D34/D$42*12</f>
        <v>4.2772277227722775</v>
      </c>
    </row>
    <row r="53" spans="1:4">
      <c r="A53" s="11"/>
      <c r="B53" s="20">
        <v>40545</v>
      </c>
      <c r="C53" s="21">
        <f>+C35/C$42*12</f>
        <v>5.4688524590163929</v>
      </c>
      <c r="D53" s="21">
        <f>+D35/D$42*12</f>
        <v>4.6336633663366342</v>
      </c>
    </row>
    <row r="54" spans="1:4">
      <c r="A54" s="11"/>
      <c r="B54" s="20" t="s">
        <v>24</v>
      </c>
      <c r="C54" s="21">
        <f>+C36/C$42*12</f>
        <v>5.5868852459016392</v>
      </c>
      <c r="D54" s="21">
        <f>+D36/D$42*12</f>
        <v>4.8712871287128738</v>
      </c>
    </row>
    <row r="55" spans="1:4">
      <c r="A55" s="11"/>
      <c r="B55" s="20">
        <v>40593</v>
      </c>
      <c r="C55" s="21">
        <f>+C37/C$42*12</f>
        <v>7.8688524590163897</v>
      </c>
      <c r="D55" s="21">
        <f>+D37/D$42*12</f>
        <v>7.9207920792079207</v>
      </c>
    </row>
    <row r="56" spans="1:4">
      <c r="A56" s="11"/>
      <c r="B56" s="20">
        <v>40612</v>
      </c>
      <c r="C56" s="21">
        <f t="shared" ref="C56:D56" si="5">+C38/C$42*12</f>
        <v>8.4983606557377023</v>
      </c>
      <c r="D56" s="21">
        <f t="shared" si="5"/>
        <v>8.6336633663366378</v>
      </c>
    </row>
    <row r="57" spans="1:4">
      <c r="A57" s="11"/>
      <c r="B57" s="20">
        <v>40675</v>
      </c>
      <c r="C57" s="21">
        <f t="shared" ref="C57:D57" si="6">+C39/C$42*12</f>
        <v>15.029508196721311</v>
      </c>
      <c r="D57" s="21">
        <f t="shared" si="6"/>
        <v>14.93069306930693</v>
      </c>
    </row>
    <row r="58" spans="1:4">
      <c r="A58" s="11"/>
      <c r="B58" s="20">
        <v>40701</v>
      </c>
      <c r="C58" s="21">
        <f t="shared" ref="C58:D58" si="7">+C40/C$42*12</f>
        <v>17.744262295081967</v>
      </c>
      <c r="D58" s="21">
        <f t="shared" si="7"/>
        <v>23.049504950495052</v>
      </c>
    </row>
    <row r="59" spans="1:4">
      <c r="A59" s="11"/>
      <c r="B59" s="20">
        <v>40718</v>
      </c>
      <c r="C59" s="21">
        <f t="shared" ref="C59:D59" si="8">+C41/C$42*12</f>
        <v>14.399999999999997</v>
      </c>
      <c r="D59" s="21">
        <f t="shared" si="8"/>
        <v>19.801980198019805</v>
      </c>
    </row>
    <row r="60" spans="1:4">
      <c r="A60" s="31" t="s">
        <v>8</v>
      </c>
      <c r="B60" s="19"/>
      <c r="C60" s="19"/>
      <c r="D60" s="19"/>
    </row>
    <row r="61" spans="1:4">
      <c r="A61" s="11" t="s">
        <v>9</v>
      </c>
      <c r="B61" s="20">
        <v>40437</v>
      </c>
      <c r="C61" s="43">
        <v>0</v>
      </c>
      <c r="D61" s="43">
        <v>0</v>
      </c>
    </row>
    <row r="62" spans="1:4">
      <c r="A62" s="11"/>
      <c r="B62" s="20">
        <v>40446</v>
      </c>
      <c r="C62" s="43">
        <v>0</v>
      </c>
      <c r="D62" s="43">
        <v>0</v>
      </c>
    </row>
    <row r="63" spans="1:4">
      <c r="A63" s="11"/>
      <c r="B63" s="20">
        <v>40453</v>
      </c>
      <c r="C63" s="43">
        <v>0</v>
      </c>
      <c r="D63" s="43">
        <v>0</v>
      </c>
    </row>
    <row r="64" spans="1:4">
      <c r="A64" s="11"/>
      <c r="B64" s="20">
        <v>40461</v>
      </c>
      <c r="C64" s="43">
        <v>0</v>
      </c>
      <c r="D64" s="43">
        <v>0</v>
      </c>
    </row>
    <row r="65" spans="1:4">
      <c r="A65" s="11"/>
      <c r="B65" s="20">
        <v>40467</v>
      </c>
      <c r="C65" s="43">
        <v>400</v>
      </c>
      <c r="D65" s="43">
        <v>400</v>
      </c>
    </row>
    <row r="66" spans="1:4">
      <c r="A66" s="11"/>
      <c r="B66" s="20">
        <v>40496</v>
      </c>
      <c r="C66" s="43">
        <v>400</v>
      </c>
      <c r="D66" s="43">
        <v>400</v>
      </c>
    </row>
    <row r="67" spans="1:4">
      <c r="A67" s="11"/>
      <c r="B67" s="20">
        <v>40505</v>
      </c>
      <c r="C67" s="43">
        <v>0</v>
      </c>
      <c r="D67" s="43">
        <v>0</v>
      </c>
    </row>
    <row r="68" spans="1:4">
      <c r="A68" s="11"/>
      <c r="B68" s="20">
        <v>40510</v>
      </c>
      <c r="C68" s="43">
        <v>0</v>
      </c>
      <c r="D68" s="43">
        <v>0</v>
      </c>
    </row>
    <row r="69" spans="1:4">
      <c r="A69" s="11"/>
      <c r="B69" s="20">
        <v>40516</v>
      </c>
      <c r="C69" s="43">
        <v>0</v>
      </c>
      <c r="D69" s="43">
        <v>0</v>
      </c>
    </row>
    <row r="70" spans="1:4">
      <c r="A70" s="11"/>
      <c r="B70" s="20">
        <v>40545</v>
      </c>
      <c r="C70" s="43">
        <v>0</v>
      </c>
      <c r="D70" s="43">
        <v>0</v>
      </c>
    </row>
    <row r="71" spans="1:4">
      <c r="A71" s="11"/>
      <c r="B71" s="20" t="s">
        <v>24</v>
      </c>
      <c r="C71" s="43">
        <v>0</v>
      </c>
      <c r="D71" s="43">
        <v>0</v>
      </c>
    </row>
    <row r="72" spans="1:4">
      <c r="A72" s="11"/>
      <c r="B72" s="20">
        <v>40593</v>
      </c>
      <c r="C72" s="43">
        <v>0</v>
      </c>
      <c r="D72" s="43">
        <v>0</v>
      </c>
    </row>
    <row r="73" spans="1:4">
      <c r="A73" s="11"/>
      <c r="B73" s="20">
        <v>40612</v>
      </c>
      <c r="C73" s="43">
        <v>0</v>
      </c>
      <c r="D73" s="43">
        <v>0</v>
      </c>
    </row>
    <row r="74" spans="1:4">
      <c r="A74" s="11"/>
      <c r="B74" s="20">
        <v>40675</v>
      </c>
      <c r="C74" s="43">
        <v>0</v>
      </c>
      <c r="D74" s="43">
        <v>0</v>
      </c>
    </row>
    <row r="75" spans="1:4">
      <c r="A75" s="11"/>
      <c r="B75" s="20">
        <v>40701</v>
      </c>
      <c r="C75" s="43">
        <v>0</v>
      </c>
      <c r="D75" s="43">
        <v>0</v>
      </c>
    </row>
    <row r="76" spans="1:4">
      <c r="A76" s="11"/>
      <c r="B76" s="20">
        <v>40718</v>
      </c>
      <c r="C76" s="43">
        <v>0</v>
      </c>
      <c r="D76" s="43">
        <v>0</v>
      </c>
    </row>
    <row r="77" spans="1:4">
      <c r="A77" s="11"/>
      <c r="B77" s="20"/>
      <c r="C77" s="19"/>
      <c r="D77" s="19"/>
    </row>
    <row r="78" spans="1:4">
      <c r="A78" s="11" t="s">
        <v>11</v>
      </c>
      <c r="B78" s="20">
        <v>40437</v>
      </c>
      <c r="C78" s="21">
        <f>(SUM(C$61:C61))/60*3*96.3/(30*35)</f>
        <v>0</v>
      </c>
      <c r="D78" s="21">
        <f>(SUM(D$61:D61))/60*3*96.3/(30*35)</f>
        <v>0</v>
      </c>
    </row>
    <row r="79" spans="1:4">
      <c r="A79" s="11"/>
      <c r="B79" s="20">
        <v>40446</v>
      </c>
      <c r="C79" s="21">
        <f>(SUM(C$61:C62))/60*3*96.3/(30*35)</f>
        <v>0</v>
      </c>
      <c r="D79" s="21">
        <f>(SUM(D$61:D62))/60*3*96.3/(30*35)</f>
        <v>0</v>
      </c>
    </row>
    <row r="80" spans="1:4">
      <c r="A80" s="11"/>
      <c r="B80" s="20">
        <v>40453</v>
      </c>
      <c r="C80" s="21">
        <f>(SUM(C$61:C63))/60*3*96.3/(30*35)</f>
        <v>0</v>
      </c>
      <c r="D80" s="21">
        <f>(SUM(D$61:D63))/60*3*96.3/(30*35)</f>
        <v>0</v>
      </c>
    </row>
    <row r="81" spans="1:4">
      <c r="A81" s="11"/>
      <c r="B81" s="20">
        <v>40461</v>
      </c>
      <c r="C81" s="21">
        <f>(SUM(C$61:C64))/60*3*96.3/(30*35)</f>
        <v>0</v>
      </c>
      <c r="D81" s="21">
        <f>(SUM(D$61:D64))/60*3*96.3/(30*35)</f>
        <v>0</v>
      </c>
    </row>
    <row r="82" spans="1:4">
      <c r="A82" s="11"/>
      <c r="B82" s="20">
        <v>40467</v>
      </c>
      <c r="C82" s="21">
        <f>(SUM(C$61:C65))/60*3*96.3/(30*35)</f>
        <v>1.8342857142857143</v>
      </c>
      <c r="D82" s="21">
        <f>(SUM(D$61:D65))/60*3*96.3/(30*35)</f>
        <v>1.8342857142857143</v>
      </c>
    </row>
    <row r="83" spans="1:4">
      <c r="A83" s="11"/>
      <c r="B83" s="20">
        <v>40496</v>
      </c>
      <c r="C83" s="21">
        <f>(SUM(C$61:C66))/60*3*96.3/(30*35)</f>
        <v>3.6685714285714286</v>
      </c>
      <c r="D83" s="21">
        <f>(SUM(D$61:D66))/60*3*96.3/(30*35)</f>
        <v>3.6685714285714286</v>
      </c>
    </row>
    <row r="84" spans="1:4">
      <c r="A84" s="11"/>
      <c r="B84" s="20">
        <v>40505</v>
      </c>
      <c r="C84" s="21">
        <f>(SUM(C$61:C67))/60*3*96.3/(30*35)</f>
        <v>3.6685714285714286</v>
      </c>
      <c r="D84" s="21">
        <f>(SUM(D$61:D67))/60*3*96.3/(30*35)</f>
        <v>3.6685714285714286</v>
      </c>
    </row>
    <row r="85" spans="1:4">
      <c r="A85" s="11"/>
      <c r="B85" s="20">
        <v>40510</v>
      </c>
      <c r="C85" s="21">
        <f>(SUM(C$61:C68))/60*3*96.3/(30*35)</f>
        <v>3.6685714285714286</v>
      </c>
      <c r="D85" s="21">
        <f>(SUM(D$61:D68))/60*3*96.3/(30*35)</f>
        <v>3.6685714285714286</v>
      </c>
    </row>
    <row r="86" spans="1:4">
      <c r="A86" s="32"/>
      <c r="B86" s="20">
        <v>40516</v>
      </c>
      <c r="C86" s="21">
        <f>(SUM(C$61:C69))/60*3*96.3/(30*35)</f>
        <v>3.6685714285714286</v>
      </c>
      <c r="D86" s="21">
        <f>(SUM(D$61:D69))/60*3*96.3/(30*35)</f>
        <v>3.6685714285714286</v>
      </c>
    </row>
    <row r="87" spans="1:4">
      <c r="A87" s="32"/>
      <c r="B87" s="20">
        <v>40545</v>
      </c>
      <c r="C87" s="21">
        <f>(SUM(C$61:C70))/60*3*96.3/(30*35)</f>
        <v>3.6685714285714286</v>
      </c>
      <c r="D87" s="21">
        <f>(SUM(D$61:D70))/60*3*96.3/(30*35)</f>
        <v>3.6685714285714286</v>
      </c>
    </row>
    <row r="88" spans="1:4">
      <c r="A88" s="32"/>
      <c r="B88" s="20" t="s">
        <v>24</v>
      </c>
      <c r="C88" s="21">
        <f>(SUM(C$61:C71))/60*3*96.3/(30*35)</f>
        <v>3.6685714285714286</v>
      </c>
      <c r="D88" s="21">
        <f>(SUM(D$61:D71))/60*3*96.3/(30*35)</f>
        <v>3.6685714285714286</v>
      </c>
    </row>
    <row r="89" spans="1:4">
      <c r="A89" s="32"/>
      <c r="B89" s="20">
        <v>40593</v>
      </c>
      <c r="C89" s="21">
        <f>(SUM(C$61:C72))/60*3*96.3/(30*35)</f>
        <v>3.6685714285714286</v>
      </c>
      <c r="D89" s="21">
        <f>(SUM(D$61:D72))/60*3*96.3/(30*35)</f>
        <v>3.6685714285714286</v>
      </c>
    </row>
    <row r="90" spans="1:4">
      <c r="A90" s="32"/>
      <c r="B90" s="20">
        <v>40612</v>
      </c>
      <c r="C90" s="21">
        <f>(SUM(C$61:C73))/60*3*96.3/(30*35)</f>
        <v>3.6685714285714286</v>
      </c>
      <c r="D90" s="21">
        <f>(SUM(D$61:D73))/60*3*96.3/(30*35)</f>
        <v>3.6685714285714286</v>
      </c>
    </row>
    <row r="91" spans="1:4">
      <c r="A91" s="32"/>
      <c r="B91" s="20">
        <v>40675</v>
      </c>
      <c r="C91" s="21">
        <f>(SUM(C$61:C74))/60*3*96.3/(30*35)</f>
        <v>3.6685714285714286</v>
      </c>
      <c r="D91" s="21">
        <f>(SUM(D$61:D74))/60*3*96.3/(30*35)</f>
        <v>3.6685714285714286</v>
      </c>
    </row>
    <row r="92" spans="1:4">
      <c r="A92" s="32"/>
      <c r="B92" s="20">
        <v>40701</v>
      </c>
      <c r="C92" s="21">
        <f>(SUM(C$61:C75))/60*3*96.3/(30*35)</f>
        <v>3.6685714285714286</v>
      </c>
      <c r="D92" s="21">
        <f>(SUM(D$61:D75))/60*3*96.3/(30*35)</f>
        <v>3.6685714285714286</v>
      </c>
    </row>
    <row r="93" spans="1:4">
      <c r="A93" s="32"/>
      <c r="B93" s="20">
        <v>40718</v>
      </c>
      <c r="C93" s="21">
        <f>(SUM(C$61:C76))/60*3*96.3/(30*35)</f>
        <v>3.6685714285714286</v>
      </c>
      <c r="D93" s="21">
        <f>(SUM(D$61:D76))/60*3*96.3/(30*35)</f>
        <v>3.6685714285714286</v>
      </c>
    </row>
    <row r="94" spans="1:4">
      <c r="A94" s="32"/>
      <c r="B94" s="20"/>
      <c r="C94" s="19"/>
      <c r="D94" s="19"/>
    </row>
    <row r="95" spans="1:4">
      <c r="A95" s="31" t="s">
        <v>13</v>
      </c>
      <c r="B95" s="20">
        <v>40437</v>
      </c>
      <c r="C95" s="29">
        <f>+C78+C44</f>
        <v>0</v>
      </c>
      <c r="D95" s="29">
        <f>+D78+D44</f>
        <v>0</v>
      </c>
    </row>
    <row r="96" spans="1:4">
      <c r="A96" s="32"/>
      <c r="B96" s="20">
        <v>40446</v>
      </c>
      <c r="C96" s="29">
        <f>+C79+C45</f>
        <v>7.8688524590162262E-2</v>
      </c>
      <c r="D96" s="29">
        <f>+D79+D45</f>
        <v>7.9207920792081041E-2</v>
      </c>
    </row>
    <row r="97" spans="1:4">
      <c r="A97" s="32"/>
      <c r="B97" s="20">
        <v>40453</v>
      </c>
      <c r="C97" s="29">
        <f>+C80+C46</f>
        <v>1.2196721311475396</v>
      </c>
      <c r="D97" s="29">
        <f>+D80+D46</f>
        <v>0.87128712871287384</v>
      </c>
    </row>
    <row r="98" spans="1:4">
      <c r="A98" s="33"/>
      <c r="B98" s="20">
        <v>40461</v>
      </c>
      <c r="C98" s="29">
        <f>+C81+C47</f>
        <v>1.6524590163934425</v>
      </c>
      <c r="D98" s="29">
        <f>+D81+D47</f>
        <v>1.2673267326732685</v>
      </c>
    </row>
    <row r="99" spans="1:4">
      <c r="A99" s="32"/>
      <c r="B99" s="20">
        <v>40467</v>
      </c>
      <c r="C99" s="29">
        <f>+C82+C48</f>
        <v>3.486744730679157</v>
      </c>
      <c r="D99" s="29">
        <f>+D82+D48</f>
        <v>3.101612446958983</v>
      </c>
    </row>
    <row r="100" spans="1:4">
      <c r="A100" s="32"/>
      <c r="B100" s="20">
        <v>40496</v>
      </c>
      <c r="C100" s="29">
        <f>+C83+C49</f>
        <v>8.0751288056206096</v>
      </c>
      <c r="D100" s="29">
        <f>+D83+D49</f>
        <v>7.4309476661951912</v>
      </c>
    </row>
    <row r="101" spans="1:4">
      <c r="A101" s="32"/>
      <c r="B101" s="20">
        <v>40505</v>
      </c>
      <c r="C101" s="29">
        <f>+C84+C50</f>
        <v>8.4292271662763465</v>
      </c>
      <c r="D101" s="29">
        <f>+D84+D50</f>
        <v>7.9061951909476669</v>
      </c>
    </row>
    <row r="102" spans="1:4">
      <c r="A102" s="11"/>
      <c r="B102" s="20">
        <v>40510</v>
      </c>
      <c r="C102" s="29">
        <f>+C85+C51</f>
        <v>8.7439812646370019</v>
      </c>
      <c r="D102" s="29">
        <f>+D85+D51</f>
        <v>7.9457991513437065</v>
      </c>
    </row>
    <row r="103" spans="1:4">
      <c r="A103" s="11"/>
      <c r="B103" s="20">
        <v>40516</v>
      </c>
      <c r="C103" s="29">
        <f>+C86+C52</f>
        <v>8.7439812646370019</v>
      </c>
      <c r="D103" s="29">
        <f>+D86+D52</f>
        <v>7.9457991513437065</v>
      </c>
    </row>
    <row r="104" spans="1:4">
      <c r="A104" s="11"/>
      <c r="B104" s="20">
        <v>40545</v>
      </c>
      <c r="C104" s="29">
        <f>+C87+C53</f>
        <v>9.137423887587822</v>
      </c>
      <c r="D104" s="29">
        <f>+D87+D53</f>
        <v>8.3022347949080633</v>
      </c>
    </row>
    <row r="105" spans="1:4">
      <c r="A105" s="11"/>
      <c r="B105" s="20" t="s">
        <v>24</v>
      </c>
      <c r="C105" s="29">
        <f>+C88+C54</f>
        <v>9.2554566744730682</v>
      </c>
      <c r="D105" s="29">
        <f>+D88+D54</f>
        <v>8.5398585572843029</v>
      </c>
    </row>
    <row r="106" spans="1:4">
      <c r="A106" s="11"/>
      <c r="B106" s="20">
        <v>40593</v>
      </c>
      <c r="C106" s="29">
        <f>+C89+C55</f>
        <v>11.537423887587819</v>
      </c>
      <c r="D106" s="29">
        <f>+D89+D55</f>
        <v>11.58936350777935</v>
      </c>
    </row>
    <row r="107" spans="1:4">
      <c r="A107" s="11"/>
      <c r="B107" s="20">
        <v>40612</v>
      </c>
      <c r="C107" s="29">
        <f t="shared" ref="C107:D107" si="9">+C90+C56</f>
        <v>12.166932084309131</v>
      </c>
      <c r="D107" s="29">
        <f t="shared" si="9"/>
        <v>12.302234794908067</v>
      </c>
    </row>
    <row r="108" spans="1:4">
      <c r="A108" s="11"/>
      <c r="B108" s="20">
        <v>40675</v>
      </c>
      <c r="C108" s="29">
        <f t="shared" ref="C108:D108" si="10">+C91+C57</f>
        <v>18.698079625292738</v>
      </c>
      <c r="D108" s="29">
        <f t="shared" si="10"/>
        <v>18.599264497878359</v>
      </c>
    </row>
    <row r="109" spans="1:4">
      <c r="B109" s="20">
        <v>40701</v>
      </c>
      <c r="C109" s="29">
        <f t="shared" ref="C109:D109" si="11">+C92+C58</f>
        <v>21.412833723653396</v>
      </c>
      <c r="D109" s="29">
        <f t="shared" si="11"/>
        <v>26.718076379066481</v>
      </c>
    </row>
    <row r="110" spans="1:4">
      <c r="B110" s="20">
        <v>40718</v>
      </c>
      <c r="C110" s="29">
        <f t="shared" ref="C110:D110" si="12">+C93+C59</f>
        <v>18.068571428571424</v>
      </c>
      <c r="D110" s="29">
        <f t="shared" si="12"/>
        <v>23.470551626591234</v>
      </c>
    </row>
  </sheetData>
  <mergeCells count="1">
    <mergeCell ref="C7:D7"/>
  </mergeCells>
  <printOptions verticalCentered="1"/>
  <pageMargins left="1.56" right="0.7" top="0.28999999999999998" bottom="0.21" header="0.24" footer="0.16"/>
  <pageSetup scale="4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0"/>
  <sheetViews>
    <sheetView view="pageBreakPreview" zoomScale="70" zoomScaleNormal="100" zoomScaleSheetLayoutView="70" workbookViewId="0">
      <selection activeCell="D111" sqref="D111"/>
    </sheetView>
  </sheetViews>
  <sheetFormatPr defaultRowHeight="14.25"/>
  <cols>
    <col min="1" max="1" width="25.7109375" style="5" customWidth="1"/>
    <col min="2" max="2" width="19.7109375" style="5" customWidth="1"/>
    <col min="3" max="3" width="7.7109375" style="5" bestFit="1" customWidth="1"/>
    <col min="4" max="4" width="41.7109375" style="5" bestFit="1" customWidth="1"/>
    <col min="5" max="5" width="12.85546875" style="5" customWidth="1"/>
    <col min="6" max="6" width="13.5703125" style="5" customWidth="1"/>
    <col min="7" max="7" width="12.85546875" style="5" customWidth="1"/>
    <col min="8" max="8" width="12.85546875" style="38" customWidth="1"/>
    <col min="9" max="9" width="12.85546875" style="5" customWidth="1"/>
    <col min="10" max="10" width="16" style="5" customWidth="1"/>
    <col min="11" max="11" width="21.85546875" style="5" customWidth="1"/>
    <col min="12" max="12" width="13.7109375" style="5" customWidth="1"/>
    <col min="13" max="13" width="9.140625" style="5"/>
    <col min="14" max="14" width="10.7109375" style="5" bestFit="1" customWidth="1"/>
    <col min="15" max="20" width="13.7109375" style="5" customWidth="1"/>
    <col min="21" max="21" width="10.140625" style="5" customWidth="1"/>
    <col min="22" max="23" width="10.42578125" style="5" customWidth="1"/>
    <col min="24" max="24" width="23.5703125" style="5" customWidth="1"/>
    <col min="25" max="25" width="10.7109375" style="5" bestFit="1" customWidth="1"/>
    <col min="26" max="27" width="16.5703125" style="5" customWidth="1"/>
    <col min="28" max="16384" width="9.140625" style="5"/>
  </cols>
  <sheetData>
    <row r="1" spans="1:7" ht="18">
      <c r="A1" s="10" t="s">
        <v>0</v>
      </c>
      <c r="G1" s="7"/>
    </row>
    <row r="2" spans="1:7" ht="15">
      <c r="A2" s="11" t="s">
        <v>1</v>
      </c>
      <c r="B2" s="35"/>
    </row>
    <row r="3" spans="1:7" ht="18" customHeight="1">
      <c r="A3" s="12" t="s">
        <v>23</v>
      </c>
    </row>
    <row r="4" spans="1:7" ht="15" customHeight="1">
      <c r="A4" s="6"/>
      <c r="B4" s="37" t="s">
        <v>58</v>
      </c>
    </row>
    <row r="5" spans="1:7" ht="18">
      <c r="B5" s="10" t="s">
        <v>14</v>
      </c>
    </row>
    <row r="6" spans="1:7">
      <c r="B6" s="45" t="s">
        <v>73</v>
      </c>
      <c r="C6" s="46"/>
    </row>
    <row r="7" spans="1:7">
      <c r="B7" s="16"/>
      <c r="C7" s="42" t="s">
        <v>65</v>
      </c>
      <c r="D7" s="47"/>
    </row>
    <row r="8" spans="1:7">
      <c r="B8" s="19" t="s">
        <v>4</v>
      </c>
      <c r="C8" s="19" t="s">
        <v>36</v>
      </c>
      <c r="D8" s="16"/>
    </row>
    <row r="9" spans="1:7" ht="15">
      <c r="A9" s="34" t="s">
        <v>5</v>
      </c>
      <c r="B9" s="20">
        <v>40437</v>
      </c>
      <c r="C9" s="21">
        <v>10.220000000000001</v>
      </c>
      <c r="D9" s="16"/>
    </row>
    <row r="10" spans="1:7">
      <c r="B10" s="20">
        <v>40446</v>
      </c>
      <c r="C10" s="21">
        <v>10.220000000000001</v>
      </c>
      <c r="D10" s="16"/>
    </row>
    <row r="11" spans="1:7">
      <c r="B11" s="20">
        <v>40453</v>
      </c>
      <c r="C11" s="21">
        <v>10.220000000000001</v>
      </c>
      <c r="D11" s="16"/>
    </row>
    <row r="12" spans="1:7">
      <c r="B12" s="20">
        <v>40461</v>
      </c>
      <c r="C12" s="21">
        <v>10.220000000000001</v>
      </c>
      <c r="D12" s="16"/>
    </row>
    <row r="13" spans="1:7">
      <c r="B13" s="20">
        <v>40467</v>
      </c>
      <c r="C13" s="21">
        <v>10.220000000000001</v>
      </c>
      <c r="D13" s="16"/>
    </row>
    <row r="14" spans="1:7">
      <c r="B14" s="20">
        <v>40496</v>
      </c>
      <c r="C14" s="21">
        <v>10.220000000000001</v>
      </c>
      <c r="D14" s="16"/>
    </row>
    <row r="15" spans="1:7">
      <c r="B15" s="20">
        <v>40505</v>
      </c>
      <c r="C15" s="48">
        <v>10.3</v>
      </c>
      <c r="D15" s="49" t="s">
        <v>74</v>
      </c>
    </row>
    <row r="16" spans="1:7">
      <c r="B16" s="20">
        <v>40510</v>
      </c>
      <c r="C16" s="23">
        <v>10.55</v>
      </c>
      <c r="D16" s="16"/>
    </row>
    <row r="17" spans="1:4">
      <c r="B17" s="20">
        <v>40516</v>
      </c>
      <c r="C17" s="23">
        <v>10.71</v>
      </c>
      <c r="D17" s="16"/>
    </row>
    <row r="18" spans="1:4">
      <c r="B18" s="20">
        <v>40545</v>
      </c>
      <c r="C18" s="24">
        <v>10.8</v>
      </c>
      <c r="D18" s="16"/>
    </row>
    <row r="19" spans="1:4">
      <c r="B19" s="20" t="s">
        <v>75</v>
      </c>
      <c r="C19" s="23">
        <v>11.12</v>
      </c>
      <c r="D19" s="16"/>
    </row>
    <row r="20" spans="1:4">
      <c r="B20" s="20">
        <v>40593</v>
      </c>
      <c r="C20" s="25">
        <v>12.23</v>
      </c>
      <c r="D20" s="16"/>
    </row>
    <row r="21" spans="1:4">
      <c r="B21" s="20">
        <v>40612</v>
      </c>
      <c r="C21" s="25">
        <v>12.54</v>
      </c>
      <c r="D21" s="16"/>
    </row>
    <row r="22" spans="1:4">
      <c r="B22" s="20">
        <v>40673</v>
      </c>
      <c r="C22" s="25">
        <v>15.14</v>
      </c>
      <c r="D22" s="16"/>
    </row>
    <row r="23" spans="1:4">
      <c r="B23" s="20">
        <v>40701</v>
      </c>
      <c r="C23" s="25">
        <v>16.45</v>
      </c>
      <c r="D23" s="16"/>
    </row>
    <row r="24" spans="1:4">
      <c r="B24" s="20">
        <v>40718</v>
      </c>
      <c r="C24" s="25">
        <v>17.84</v>
      </c>
      <c r="D24" s="16"/>
    </row>
    <row r="25" spans="1:4">
      <c r="B25" s="19"/>
      <c r="C25" s="19"/>
      <c r="D25" s="16"/>
    </row>
    <row r="26" spans="1:4">
      <c r="A26" s="5" t="s">
        <v>6</v>
      </c>
      <c r="B26" s="20">
        <v>40437</v>
      </c>
      <c r="C26" s="21">
        <v>0</v>
      </c>
      <c r="D26" s="16"/>
    </row>
    <row r="27" spans="1:4">
      <c r="B27" s="20">
        <v>40446</v>
      </c>
      <c r="C27" s="21">
        <f t="shared" ref="C27:C37" si="0">+C10-C$9</f>
        <v>0</v>
      </c>
      <c r="D27" s="16"/>
    </row>
    <row r="28" spans="1:4">
      <c r="B28" s="20">
        <v>40453</v>
      </c>
      <c r="C28" s="21">
        <f t="shared" si="0"/>
        <v>0</v>
      </c>
      <c r="D28" s="16"/>
    </row>
    <row r="29" spans="1:4">
      <c r="B29" s="20">
        <v>40461</v>
      </c>
      <c r="C29" s="21">
        <f t="shared" si="0"/>
        <v>0</v>
      </c>
      <c r="D29" s="16"/>
    </row>
    <row r="30" spans="1:4">
      <c r="B30" s="20">
        <v>40467</v>
      </c>
      <c r="C30" s="21">
        <f t="shared" si="0"/>
        <v>0</v>
      </c>
      <c r="D30" s="16"/>
    </row>
    <row r="31" spans="1:4">
      <c r="B31" s="20">
        <v>40496</v>
      </c>
      <c r="C31" s="21">
        <f t="shared" si="0"/>
        <v>0</v>
      </c>
      <c r="D31" s="16"/>
    </row>
    <row r="32" spans="1:4">
      <c r="B32" s="20">
        <v>40505</v>
      </c>
      <c r="C32" s="21">
        <f t="shared" si="0"/>
        <v>8.0000000000000071E-2</v>
      </c>
      <c r="D32" s="16"/>
    </row>
    <row r="33" spans="1:5">
      <c r="B33" s="20">
        <v>40510</v>
      </c>
      <c r="C33" s="21">
        <f t="shared" si="0"/>
        <v>0.33000000000000007</v>
      </c>
      <c r="D33" s="16"/>
    </row>
    <row r="34" spans="1:5">
      <c r="B34" s="20">
        <v>40516</v>
      </c>
      <c r="C34" s="21">
        <f t="shared" si="0"/>
        <v>0.49000000000000021</v>
      </c>
      <c r="D34" s="16"/>
    </row>
    <row r="35" spans="1:5">
      <c r="B35" s="20">
        <v>40545</v>
      </c>
      <c r="C35" s="21">
        <f t="shared" si="0"/>
        <v>0.58000000000000007</v>
      </c>
      <c r="D35" s="16"/>
    </row>
    <row r="36" spans="1:5">
      <c r="B36" s="20" t="s">
        <v>24</v>
      </c>
      <c r="C36" s="21">
        <f t="shared" si="0"/>
        <v>0.89999999999999858</v>
      </c>
      <c r="D36" s="16"/>
    </row>
    <row r="37" spans="1:5">
      <c r="B37" s="20">
        <v>40593</v>
      </c>
      <c r="C37" s="21">
        <f t="shared" si="0"/>
        <v>2.0099999999999998</v>
      </c>
      <c r="D37" s="16"/>
    </row>
    <row r="38" spans="1:5">
      <c r="B38" s="20">
        <v>40612</v>
      </c>
      <c r="C38" s="21">
        <f>+C21-C$9</f>
        <v>2.3199999999999985</v>
      </c>
      <c r="D38" s="16"/>
    </row>
    <row r="39" spans="1:5">
      <c r="B39" s="20">
        <v>40673</v>
      </c>
      <c r="C39" s="21">
        <f>+C22-C$9</f>
        <v>4.92</v>
      </c>
      <c r="D39" s="16"/>
    </row>
    <row r="40" spans="1:5">
      <c r="B40" s="20">
        <v>40701</v>
      </c>
      <c r="C40" s="21">
        <f t="shared" ref="C40:C41" si="1">+C23-C$9</f>
        <v>6.2299999999999986</v>
      </c>
      <c r="D40" s="16"/>
    </row>
    <row r="41" spans="1:5">
      <c r="B41" s="20">
        <v>40718</v>
      </c>
      <c r="C41" s="21">
        <f t="shared" si="1"/>
        <v>7.6199999999999992</v>
      </c>
      <c r="D41" s="16"/>
    </row>
    <row r="42" spans="1:5">
      <c r="A42" s="5" t="s">
        <v>7</v>
      </c>
      <c r="B42" s="20"/>
      <c r="C42" s="50">
        <v>6.2</v>
      </c>
      <c r="D42" s="51"/>
    </row>
    <row r="43" spans="1:5">
      <c r="B43" s="20"/>
      <c r="C43" s="21"/>
      <c r="D43" s="16"/>
    </row>
    <row r="44" spans="1:5">
      <c r="A44" s="5" t="s">
        <v>49</v>
      </c>
      <c r="B44" s="20">
        <v>40437</v>
      </c>
      <c r="C44" s="21">
        <f>+C26/C$42*12</f>
        <v>0</v>
      </c>
      <c r="D44" s="16"/>
    </row>
    <row r="45" spans="1:5">
      <c r="B45" s="20">
        <v>40446</v>
      </c>
      <c r="C45" s="21">
        <f>+C27/C$42*12</f>
        <v>0</v>
      </c>
      <c r="D45" s="16"/>
      <c r="E45" s="3"/>
    </row>
    <row r="46" spans="1:5">
      <c r="B46" s="20">
        <v>40453</v>
      </c>
      <c r="C46" s="21">
        <f>+C28/C$42*12</f>
        <v>0</v>
      </c>
      <c r="D46" s="16"/>
      <c r="E46" s="52"/>
    </row>
    <row r="47" spans="1:5">
      <c r="B47" s="20">
        <v>40461</v>
      </c>
      <c r="C47" s="21">
        <f>+C29/C$42*12</f>
        <v>0</v>
      </c>
      <c r="D47" s="16"/>
      <c r="E47" s="52"/>
    </row>
    <row r="48" spans="1:5">
      <c r="B48" s="20">
        <v>40467</v>
      </c>
      <c r="C48" s="21">
        <f>+C30/C$42*12</f>
        <v>0</v>
      </c>
      <c r="D48" s="16"/>
      <c r="E48" s="52"/>
    </row>
    <row r="49" spans="1:5">
      <c r="B49" s="20">
        <v>40496</v>
      </c>
      <c r="C49" s="21">
        <f>+C31/C$42*12</f>
        <v>0</v>
      </c>
      <c r="D49" s="16"/>
      <c r="E49" s="52"/>
    </row>
    <row r="50" spans="1:5">
      <c r="B50" s="20">
        <v>40505</v>
      </c>
      <c r="C50" s="21">
        <f>+C32/C$42*12</f>
        <v>0.15483870967741947</v>
      </c>
      <c r="D50" s="16"/>
      <c r="E50" s="52"/>
    </row>
    <row r="51" spans="1:5">
      <c r="B51" s="20">
        <v>40510</v>
      </c>
      <c r="C51" s="21">
        <f>+C33/C$42*12</f>
        <v>0.63870967741935503</v>
      </c>
      <c r="D51" s="16"/>
      <c r="E51" s="52"/>
    </row>
    <row r="52" spans="1:5">
      <c r="B52" s="20">
        <v>40516</v>
      </c>
      <c r="C52" s="21">
        <f>+C34/C$42*12</f>
        <v>0.94838709677419397</v>
      </c>
      <c r="D52" s="16"/>
      <c r="E52" s="52"/>
    </row>
    <row r="53" spans="1:5">
      <c r="B53" s="20">
        <v>40545</v>
      </c>
      <c r="C53" s="21">
        <f>+C35/C$42*12</f>
        <v>1.1225806451612903</v>
      </c>
      <c r="D53" s="16"/>
      <c r="E53" s="52"/>
    </row>
    <row r="54" spans="1:5">
      <c r="B54" s="20" t="s">
        <v>24</v>
      </c>
      <c r="C54" s="21">
        <f>+C36/C$42*12</f>
        <v>1.7419354838709649</v>
      </c>
      <c r="D54" s="16"/>
      <c r="E54" s="52"/>
    </row>
    <row r="55" spans="1:5">
      <c r="B55" s="20">
        <v>40593</v>
      </c>
      <c r="C55" s="21">
        <f>+C37/C$42*12</f>
        <v>3.8903225806451607</v>
      </c>
      <c r="D55" s="16"/>
      <c r="E55" s="52"/>
    </row>
    <row r="56" spans="1:5">
      <c r="B56" s="20">
        <v>40612</v>
      </c>
      <c r="C56" s="21">
        <f>+C38/C$42*12</f>
        <v>4.4903225806451577</v>
      </c>
      <c r="D56" s="16"/>
      <c r="E56" s="52"/>
    </row>
    <row r="57" spans="1:5">
      <c r="B57" s="20">
        <v>40673</v>
      </c>
      <c r="C57" s="21">
        <f>+C39/C$42*12</f>
        <v>9.5225806451612893</v>
      </c>
      <c r="D57" s="16"/>
      <c r="E57" s="52"/>
    </row>
    <row r="58" spans="1:5">
      <c r="B58" s="20">
        <v>40701</v>
      </c>
      <c r="C58" s="21">
        <f t="shared" ref="C58:C59" si="2">+C40/C$42*12</f>
        <v>12.058064516129029</v>
      </c>
      <c r="D58" s="16"/>
      <c r="E58" s="52"/>
    </row>
    <row r="59" spans="1:5">
      <c r="B59" s="20">
        <v>40718</v>
      </c>
      <c r="C59" s="21">
        <f t="shared" si="2"/>
        <v>14.748387096774191</v>
      </c>
      <c r="D59" s="16"/>
      <c r="E59" s="52"/>
    </row>
    <row r="60" spans="1:5" ht="15">
      <c r="A60" s="34" t="s">
        <v>8</v>
      </c>
      <c r="B60" s="19"/>
      <c r="C60" s="21"/>
      <c r="D60" s="16"/>
      <c r="E60" s="52"/>
    </row>
    <row r="61" spans="1:5">
      <c r="A61" s="5" t="s">
        <v>9</v>
      </c>
      <c r="B61" s="20">
        <v>40437</v>
      </c>
      <c r="C61" s="53">
        <v>0</v>
      </c>
      <c r="D61" s="54" t="s">
        <v>78</v>
      </c>
    </row>
    <row r="62" spans="1:5">
      <c r="B62" s="20">
        <v>40446</v>
      </c>
      <c r="C62" s="53">
        <v>0</v>
      </c>
      <c r="D62" s="54"/>
    </row>
    <row r="63" spans="1:5">
      <c r="B63" s="20">
        <v>40453</v>
      </c>
      <c r="C63" s="53">
        <v>0</v>
      </c>
      <c r="D63" s="54"/>
    </row>
    <row r="64" spans="1:5">
      <c r="B64" s="20">
        <v>40461</v>
      </c>
      <c r="C64" s="53">
        <v>0</v>
      </c>
      <c r="D64" s="54"/>
    </row>
    <row r="65" spans="1:5">
      <c r="B65" s="20">
        <v>40467</v>
      </c>
      <c r="C65" s="53">
        <v>400</v>
      </c>
      <c r="D65" s="55" t="s">
        <v>42</v>
      </c>
    </row>
    <row r="66" spans="1:5">
      <c r="B66" s="20">
        <v>40496</v>
      </c>
      <c r="C66" s="53">
        <v>400</v>
      </c>
      <c r="D66" s="55"/>
      <c r="E66" s="56"/>
    </row>
    <row r="67" spans="1:5">
      <c r="B67" s="20">
        <v>40505</v>
      </c>
      <c r="C67" s="53">
        <v>0</v>
      </c>
      <c r="D67" s="16"/>
      <c r="E67" s="56"/>
    </row>
    <row r="68" spans="1:5">
      <c r="B68" s="20">
        <v>40510</v>
      </c>
      <c r="C68" s="53">
        <v>0</v>
      </c>
      <c r="D68" s="16"/>
    </row>
    <row r="69" spans="1:5">
      <c r="B69" s="20">
        <v>40516</v>
      </c>
      <c r="C69" s="53">
        <v>0</v>
      </c>
      <c r="D69" s="16"/>
    </row>
    <row r="70" spans="1:5">
      <c r="B70" s="20">
        <v>40545</v>
      </c>
      <c r="C70" s="53">
        <v>0</v>
      </c>
      <c r="D70" s="57"/>
    </row>
    <row r="71" spans="1:5">
      <c r="B71" s="20" t="s">
        <v>24</v>
      </c>
      <c r="C71" s="53">
        <v>0</v>
      </c>
      <c r="D71" s="57"/>
    </row>
    <row r="72" spans="1:5">
      <c r="B72" s="20">
        <v>40593</v>
      </c>
      <c r="C72" s="53">
        <v>0</v>
      </c>
      <c r="D72" s="58"/>
    </row>
    <row r="73" spans="1:5">
      <c r="B73" s="20">
        <v>40612</v>
      </c>
      <c r="C73" s="53">
        <v>0</v>
      </c>
      <c r="D73" s="58"/>
    </row>
    <row r="74" spans="1:5">
      <c r="B74" s="20">
        <v>40673</v>
      </c>
      <c r="C74" s="53">
        <v>0</v>
      </c>
      <c r="D74" s="58"/>
    </row>
    <row r="75" spans="1:5">
      <c r="B75" s="20">
        <v>40701</v>
      </c>
      <c r="C75" s="53">
        <v>0</v>
      </c>
      <c r="D75" s="58"/>
    </row>
    <row r="76" spans="1:5">
      <c r="B76" s="20">
        <v>40718</v>
      </c>
      <c r="C76" s="53">
        <v>0</v>
      </c>
      <c r="D76" s="58"/>
    </row>
    <row r="77" spans="1:5">
      <c r="B77" s="20"/>
      <c r="C77" s="19"/>
      <c r="D77" s="16"/>
    </row>
    <row r="78" spans="1:5">
      <c r="A78" s="5" t="s">
        <v>11</v>
      </c>
      <c r="B78" s="20">
        <v>40437</v>
      </c>
      <c r="C78" s="21">
        <f>(SUM(C$61:C61))/60*3*96.3/(30*35)</f>
        <v>0</v>
      </c>
      <c r="D78" s="16"/>
    </row>
    <row r="79" spans="1:5">
      <c r="B79" s="20">
        <v>40446</v>
      </c>
      <c r="C79" s="21">
        <f>(SUM(C$61:C62))/60*3*96.3/(30*35)</f>
        <v>0</v>
      </c>
      <c r="D79" s="16"/>
    </row>
    <row r="80" spans="1:5">
      <c r="B80" s="20">
        <v>40453</v>
      </c>
      <c r="C80" s="21">
        <f>(SUM(C$61:C63))/60*3*96.3/(30*35)</f>
        <v>0</v>
      </c>
      <c r="D80" s="16"/>
    </row>
    <row r="81" spans="1:6">
      <c r="B81" s="20">
        <v>40461</v>
      </c>
      <c r="C81" s="21">
        <f>(SUM(C$61:C64))/60*3*96.3/(30*35)</f>
        <v>0</v>
      </c>
      <c r="D81" s="16"/>
    </row>
    <row r="82" spans="1:6">
      <c r="B82" s="20">
        <v>40467</v>
      </c>
      <c r="C82" s="21">
        <f>(SUM(C$61:C65))/60*3*96.3/(30*35)</f>
        <v>1.8342857142857143</v>
      </c>
      <c r="D82" s="16" t="s">
        <v>10</v>
      </c>
      <c r="F82" s="1"/>
    </row>
    <row r="83" spans="1:6">
      <c r="B83" s="20">
        <v>40496</v>
      </c>
      <c r="C83" s="21">
        <f>(SUM(C$61:C66))/60*3*96.3/(30*35)</f>
        <v>3.6685714285714286</v>
      </c>
      <c r="D83" s="44" t="s">
        <v>12</v>
      </c>
    </row>
    <row r="84" spans="1:6">
      <c r="B84" s="20">
        <v>40505</v>
      </c>
      <c r="C84" s="21">
        <f>(SUM(C$61:C67))/60*3*96.3/(30*35)</f>
        <v>3.6685714285714286</v>
      </c>
      <c r="D84" s="16" t="s">
        <v>41</v>
      </c>
      <c r="E84" s="1"/>
    </row>
    <row r="85" spans="1:6">
      <c r="B85" s="20">
        <v>40510</v>
      </c>
      <c r="C85" s="21">
        <f>(SUM(C$61:C68))/60*3*96.3/(30*35)</f>
        <v>3.6685714285714286</v>
      </c>
      <c r="D85" s="57"/>
    </row>
    <row r="86" spans="1:6">
      <c r="A86" s="8"/>
      <c r="B86" s="20">
        <v>40516</v>
      </c>
      <c r="C86" s="21">
        <f>(SUM(C$61:C69))/60*3*96.3/(30*35)</f>
        <v>3.6685714285714286</v>
      </c>
      <c r="D86" s="16"/>
    </row>
    <row r="87" spans="1:6">
      <c r="A87" s="8"/>
      <c r="B87" s="20">
        <v>40545</v>
      </c>
      <c r="C87" s="21">
        <f>(SUM(C$61:C70))/60*3*96.3/(30*35)</f>
        <v>3.6685714285714286</v>
      </c>
      <c r="D87" s="16"/>
    </row>
    <row r="88" spans="1:6">
      <c r="A88" s="8"/>
      <c r="B88" s="20" t="s">
        <v>24</v>
      </c>
      <c r="C88" s="21">
        <f>(SUM(C$61:C71))/60*3*96.3/(30*35)</f>
        <v>3.6685714285714286</v>
      </c>
      <c r="D88" s="16"/>
    </row>
    <row r="89" spans="1:6">
      <c r="A89" s="8"/>
      <c r="B89" s="20">
        <v>40593</v>
      </c>
      <c r="C89" s="21">
        <f>(SUM(C$61:C72))/60*3*96.3/(30*35)</f>
        <v>3.6685714285714286</v>
      </c>
      <c r="D89" s="16"/>
    </row>
    <row r="90" spans="1:6">
      <c r="A90" s="8"/>
      <c r="B90" s="20">
        <v>40612</v>
      </c>
      <c r="C90" s="21">
        <f>(SUM(C$61:C73))/60*3*96.3/(30*35)</f>
        <v>3.6685714285714286</v>
      </c>
      <c r="D90" s="16"/>
    </row>
    <row r="91" spans="1:6">
      <c r="A91" s="8"/>
      <c r="B91" s="20">
        <v>40673</v>
      </c>
      <c r="C91" s="21">
        <f>(SUM(C$61:C74))/60*3*96.3/(30*35)</f>
        <v>3.6685714285714286</v>
      </c>
      <c r="D91" s="16"/>
    </row>
    <row r="92" spans="1:6">
      <c r="A92" s="8"/>
      <c r="B92" s="20">
        <v>40701</v>
      </c>
      <c r="C92" s="21">
        <f>(SUM(C$61:C75))/60*3*96.3/(30*35)</f>
        <v>3.6685714285714286</v>
      </c>
      <c r="D92" s="16"/>
    </row>
    <row r="93" spans="1:6">
      <c r="A93" s="8"/>
      <c r="B93" s="20">
        <v>40718</v>
      </c>
      <c r="C93" s="21">
        <f>(SUM(C$61:C76))/60*3*96.3/(30*35)</f>
        <v>3.6685714285714286</v>
      </c>
      <c r="D93" s="16"/>
    </row>
    <row r="94" spans="1:6">
      <c r="A94" s="8"/>
      <c r="B94" s="20"/>
      <c r="C94" s="19"/>
      <c r="D94" s="51"/>
    </row>
    <row r="95" spans="1:6" ht="15">
      <c r="A95" s="34" t="s">
        <v>13</v>
      </c>
      <c r="B95" s="20">
        <v>40437</v>
      </c>
      <c r="C95" s="29">
        <f>+C78+C44</f>
        <v>0</v>
      </c>
      <c r="D95" s="16"/>
    </row>
    <row r="96" spans="1:6">
      <c r="A96" s="8"/>
      <c r="B96" s="20">
        <v>40446</v>
      </c>
      <c r="C96" s="29">
        <f>+C79+C45</f>
        <v>0</v>
      </c>
      <c r="D96" s="16"/>
    </row>
    <row r="97" spans="1:4">
      <c r="A97" s="8"/>
      <c r="B97" s="20">
        <v>40453</v>
      </c>
      <c r="C97" s="29">
        <f>+C80+C46</f>
        <v>0</v>
      </c>
      <c r="D97" s="16"/>
    </row>
    <row r="98" spans="1:4">
      <c r="A98" s="9"/>
      <c r="B98" s="20">
        <v>40461</v>
      </c>
      <c r="C98" s="30">
        <f>+C81+C47</f>
        <v>0</v>
      </c>
      <c r="D98" s="16"/>
    </row>
    <row r="99" spans="1:4">
      <c r="A99" s="8"/>
      <c r="B99" s="20">
        <v>40467</v>
      </c>
      <c r="C99" s="30">
        <f>+C82+C48</f>
        <v>1.8342857142857143</v>
      </c>
      <c r="D99" s="16"/>
    </row>
    <row r="100" spans="1:4">
      <c r="A100" s="8"/>
      <c r="B100" s="20">
        <v>40496</v>
      </c>
      <c r="C100" s="30">
        <f>+C83+C49</f>
        <v>3.6685714285714286</v>
      </c>
      <c r="D100" s="16"/>
    </row>
    <row r="101" spans="1:4">
      <c r="A101" s="8"/>
      <c r="B101" s="20">
        <v>40505</v>
      </c>
      <c r="C101" s="30">
        <f>+C84+C50</f>
        <v>3.8234101382488479</v>
      </c>
      <c r="D101" s="16"/>
    </row>
    <row r="102" spans="1:4">
      <c r="B102" s="20">
        <v>40510</v>
      </c>
      <c r="C102" s="30">
        <f>+C85+C51</f>
        <v>4.3072811059907838</v>
      </c>
      <c r="D102" s="16"/>
    </row>
    <row r="103" spans="1:4">
      <c r="B103" s="20">
        <v>40516</v>
      </c>
      <c r="C103" s="30">
        <f>+C86+C52</f>
        <v>4.6169585253456225</v>
      </c>
      <c r="D103" s="16"/>
    </row>
    <row r="104" spans="1:4">
      <c r="B104" s="20">
        <v>40545</v>
      </c>
      <c r="C104" s="30">
        <f>+C87+C53</f>
        <v>4.7911520737327189</v>
      </c>
      <c r="D104" s="16"/>
    </row>
    <row r="105" spans="1:4">
      <c r="B105" s="20" t="s">
        <v>24</v>
      </c>
      <c r="C105" s="30">
        <f>+C88+C54</f>
        <v>5.4105069124423935</v>
      </c>
      <c r="D105" s="16"/>
    </row>
    <row r="106" spans="1:4">
      <c r="B106" s="20">
        <v>40593</v>
      </c>
      <c r="C106" s="30">
        <f>+C89+C55</f>
        <v>7.5588940092165888</v>
      </c>
      <c r="D106" s="16"/>
    </row>
    <row r="107" spans="1:4">
      <c r="B107" s="20">
        <v>40612</v>
      </c>
      <c r="C107" s="30">
        <f>+C90+C56</f>
        <v>8.1588940092165867</v>
      </c>
      <c r="D107" s="16"/>
    </row>
    <row r="108" spans="1:4">
      <c r="B108" s="20">
        <v>40673</v>
      </c>
      <c r="C108" s="30">
        <f>+C91+C57</f>
        <v>13.191152073732718</v>
      </c>
      <c r="D108" s="16"/>
    </row>
    <row r="109" spans="1:4">
      <c r="B109" s="20">
        <v>40701</v>
      </c>
      <c r="C109" s="30">
        <f t="shared" ref="C109:C110" si="3">+C92+C58</f>
        <v>15.726635944700458</v>
      </c>
    </row>
    <row r="110" spans="1:4">
      <c r="B110" s="20">
        <v>40718</v>
      </c>
      <c r="C110" s="30">
        <f t="shared" si="3"/>
        <v>18.416958525345621</v>
      </c>
    </row>
  </sheetData>
  <mergeCells count="2">
    <mergeCell ref="D61:D64"/>
    <mergeCell ref="D65:D66"/>
  </mergeCells>
  <printOptions verticalCentered="1"/>
  <pageMargins left="1.58" right="0.7" top="0.23" bottom="0.19" header="0.16" footer="0.16"/>
  <pageSetup scale="47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6"/>
  <sheetViews>
    <sheetView view="pageBreakPreview" topLeftCell="A40" zoomScale="60" zoomScaleNormal="90" workbookViewId="0">
      <selection activeCell="A3" sqref="A3"/>
    </sheetView>
  </sheetViews>
  <sheetFormatPr defaultRowHeight="14.25"/>
  <cols>
    <col min="1" max="1" width="26.7109375" style="5" customWidth="1"/>
    <col min="2" max="2" width="19.7109375" style="5" customWidth="1"/>
    <col min="3" max="3" width="12.7109375" style="5" bestFit="1" customWidth="1"/>
    <col min="4" max="4" width="13.7109375" style="5" bestFit="1" customWidth="1"/>
    <col min="5" max="5" width="9.5703125" style="5" bestFit="1" customWidth="1"/>
    <col min="6" max="6" width="8.5703125" style="5" bestFit="1" customWidth="1"/>
    <col min="7" max="16384" width="9.140625" style="5"/>
  </cols>
  <sheetData>
    <row r="1" spans="1:6" ht="18">
      <c r="A1" s="10" t="s">
        <v>0</v>
      </c>
    </row>
    <row r="2" spans="1:6">
      <c r="A2" s="11" t="s">
        <v>1</v>
      </c>
    </row>
    <row r="3" spans="1:6" ht="18">
      <c r="A3" s="12" t="s">
        <v>54</v>
      </c>
    </row>
    <row r="4" spans="1:6" ht="15" customHeight="1">
      <c r="A4" s="6"/>
      <c r="B4" s="11" t="s">
        <v>57</v>
      </c>
    </row>
    <row r="5" spans="1:6" ht="18">
      <c r="B5" s="10" t="s">
        <v>39</v>
      </c>
    </row>
    <row r="6" spans="1:6">
      <c r="B6" s="37" t="s">
        <v>69</v>
      </c>
      <c r="D6" s="7"/>
    </row>
    <row r="7" spans="1:6">
      <c r="B7" s="16"/>
      <c r="C7" s="61" t="s">
        <v>67</v>
      </c>
      <c r="D7" s="18"/>
      <c r="E7" s="61" t="s">
        <v>46</v>
      </c>
      <c r="F7" s="62"/>
    </row>
    <row r="8" spans="1:6">
      <c r="A8" s="11"/>
      <c r="B8" s="19" t="s">
        <v>4</v>
      </c>
      <c r="C8" s="48" t="s">
        <v>37</v>
      </c>
      <c r="D8" s="48" t="s">
        <v>38</v>
      </c>
      <c r="E8" s="19" t="s">
        <v>25</v>
      </c>
      <c r="F8" s="19" t="s">
        <v>21</v>
      </c>
    </row>
    <row r="9" spans="1:6">
      <c r="A9" s="59" t="s">
        <v>5</v>
      </c>
      <c r="B9" s="20">
        <v>40488</v>
      </c>
      <c r="C9" s="25">
        <v>1.9379999999999999</v>
      </c>
      <c r="D9" s="25">
        <f>610000*3.06888328*10^(-6)</f>
        <v>1.8720188008</v>
      </c>
      <c r="E9" s="25">
        <v>1.6839999999999999</v>
      </c>
      <c r="F9" s="25">
        <f>595100*3.06888328*10^(-6)</f>
        <v>1.8262924399280001</v>
      </c>
    </row>
    <row r="10" spans="1:6">
      <c r="A10" s="11"/>
      <c r="B10" s="20">
        <v>40505</v>
      </c>
      <c r="C10" s="21">
        <v>1.972</v>
      </c>
      <c r="D10" s="21">
        <f>621000*3.06888328*10^(-6)</f>
        <v>1.9057765168799998</v>
      </c>
      <c r="E10" s="21">
        <v>1.714</v>
      </c>
      <c r="F10" s="21">
        <f>604800*3.06888328*10^(-6)</f>
        <v>1.8560606077440001</v>
      </c>
    </row>
    <row r="11" spans="1:6">
      <c r="A11" s="60"/>
      <c r="B11" s="20">
        <v>40510</v>
      </c>
      <c r="C11" s="21">
        <v>1.972</v>
      </c>
      <c r="D11" s="21">
        <f>621000*3.06888328*10^(-6)</f>
        <v>1.9057765168799998</v>
      </c>
      <c r="E11" s="21">
        <v>1.714</v>
      </c>
      <c r="F11" s="21">
        <f>604800*3.06888328*10^(-6)</f>
        <v>1.8560606077440001</v>
      </c>
    </row>
    <row r="12" spans="1:6">
      <c r="A12" s="11"/>
      <c r="B12" s="20">
        <v>40528</v>
      </c>
      <c r="C12" s="21">
        <v>2.0299999999999998</v>
      </c>
      <c r="D12" s="21">
        <v>1.97</v>
      </c>
      <c r="E12" s="21">
        <v>1.77</v>
      </c>
      <c r="F12" s="21">
        <v>1.91</v>
      </c>
    </row>
    <row r="13" spans="1:6">
      <c r="A13" s="11"/>
      <c r="B13" s="20">
        <v>40548</v>
      </c>
      <c r="C13" s="21">
        <v>2.0310000000000001</v>
      </c>
      <c r="D13" s="21">
        <v>1.97</v>
      </c>
      <c r="E13" s="21">
        <v>1.77</v>
      </c>
      <c r="F13" s="21">
        <v>1.91</v>
      </c>
    </row>
    <row r="14" spans="1:6">
      <c r="A14" s="11"/>
      <c r="B14" s="20">
        <v>40566</v>
      </c>
      <c r="C14" s="21">
        <v>2.085</v>
      </c>
      <c r="D14" s="21">
        <v>2.0099999999999998</v>
      </c>
      <c r="E14" s="21">
        <v>1.8169999999999999</v>
      </c>
      <c r="F14" s="21">
        <v>1.95</v>
      </c>
    </row>
    <row r="15" spans="1:6">
      <c r="A15" s="11"/>
      <c r="B15" s="20">
        <v>40586</v>
      </c>
      <c r="C15" s="19">
        <v>2.1800000000000002</v>
      </c>
      <c r="D15" s="19">
        <v>2.11</v>
      </c>
      <c r="E15" s="21">
        <v>1.9</v>
      </c>
      <c r="F15" s="21">
        <f>662700*3.06888328*10^(-6)</f>
        <v>2.0337489496560002</v>
      </c>
    </row>
    <row r="16" spans="1:6">
      <c r="A16" s="11"/>
      <c r="B16" s="20">
        <v>40598</v>
      </c>
      <c r="C16" s="21">
        <v>2.1800000000000002</v>
      </c>
      <c r="D16" s="21">
        <v>2.1120000000000001</v>
      </c>
      <c r="E16" s="21">
        <v>1.9</v>
      </c>
      <c r="F16" s="21">
        <v>2.0329999999999999</v>
      </c>
    </row>
    <row r="17" spans="1:6">
      <c r="A17" s="11"/>
      <c r="B17" s="63">
        <v>40625</v>
      </c>
      <c r="C17" s="22">
        <v>2.2360000000000002</v>
      </c>
      <c r="D17" s="22">
        <v>2.17</v>
      </c>
      <c r="E17" s="22">
        <v>1.9450000000000001</v>
      </c>
      <c r="F17" s="22">
        <v>2.069</v>
      </c>
    </row>
    <row r="18" spans="1:6">
      <c r="A18" s="11"/>
      <c r="B18" s="63">
        <v>40640</v>
      </c>
      <c r="C18" s="22" t="s">
        <v>53</v>
      </c>
      <c r="D18" s="22" t="s">
        <v>53</v>
      </c>
      <c r="E18" s="22" t="s">
        <v>53</v>
      </c>
      <c r="F18" s="22" t="s">
        <v>53</v>
      </c>
    </row>
    <row r="19" spans="1:6">
      <c r="A19" s="11"/>
      <c r="B19" s="63">
        <v>40673</v>
      </c>
      <c r="C19" s="22">
        <v>2.6230000000000002</v>
      </c>
      <c r="D19" s="22">
        <f>3.06888328*10^(-6)*833000</f>
        <v>2.5563797722399997</v>
      </c>
      <c r="E19" s="22">
        <v>2.246</v>
      </c>
      <c r="F19" s="22">
        <f>3.06888328*10^(-6)*711200</f>
        <v>2.1825897887359997</v>
      </c>
    </row>
    <row r="20" spans="1:6">
      <c r="A20" s="11"/>
      <c r="B20" s="63">
        <v>40710</v>
      </c>
      <c r="C20" s="22">
        <v>2.56</v>
      </c>
      <c r="D20" s="22">
        <v>2.31</v>
      </c>
      <c r="E20" s="22" t="s">
        <v>53</v>
      </c>
      <c r="F20" s="22">
        <v>2.92</v>
      </c>
    </row>
    <row r="21" spans="1:6">
      <c r="A21" s="11"/>
      <c r="B21" s="19"/>
      <c r="C21" s="64"/>
      <c r="D21" s="64"/>
      <c r="E21" s="64"/>
      <c r="F21" s="64"/>
    </row>
    <row r="22" spans="1:6">
      <c r="A22" s="60" t="s">
        <v>6</v>
      </c>
      <c r="B22" s="20">
        <v>40488</v>
      </c>
      <c r="C22" s="21">
        <f t="shared" ref="C22:F29" si="0">C9-C$9</f>
        <v>0</v>
      </c>
      <c r="D22" s="21">
        <f t="shared" si="0"/>
        <v>0</v>
      </c>
      <c r="E22" s="21">
        <f t="shared" si="0"/>
        <v>0</v>
      </c>
      <c r="F22" s="21">
        <f t="shared" si="0"/>
        <v>0</v>
      </c>
    </row>
    <row r="23" spans="1:6">
      <c r="A23" s="60"/>
      <c r="B23" s="20">
        <v>40505</v>
      </c>
      <c r="C23" s="21">
        <f t="shared" si="0"/>
        <v>3.400000000000003E-2</v>
      </c>
      <c r="D23" s="21">
        <f t="shared" si="0"/>
        <v>3.3757716079999778E-2</v>
      </c>
      <c r="E23" s="21">
        <f t="shared" si="0"/>
        <v>3.0000000000000027E-2</v>
      </c>
      <c r="F23" s="21">
        <f t="shared" si="0"/>
        <v>2.9768167816000002E-2</v>
      </c>
    </row>
    <row r="24" spans="1:6">
      <c r="A24" s="11"/>
      <c r="B24" s="20">
        <v>40510</v>
      </c>
      <c r="C24" s="21">
        <f t="shared" si="0"/>
        <v>3.400000000000003E-2</v>
      </c>
      <c r="D24" s="21">
        <f t="shared" si="0"/>
        <v>3.3757716079999778E-2</v>
      </c>
      <c r="E24" s="21">
        <f t="shared" si="0"/>
        <v>3.0000000000000027E-2</v>
      </c>
      <c r="F24" s="21">
        <f t="shared" si="0"/>
        <v>2.9768167816000002E-2</v>
      </c>
    </row>
    <row r="25" spans="1:6">
      <c r="A25" s="11"/>
      <c r="B25" s="20">
        <v>40528</v>
      </c>
      <c r="C25" s="21">
        <f t="shared" si="0"/>
        <v>9.199999999999986E-2</v>
      </c>
      <c r="D25" s="21">
        <f t="shared" si="0"/>
        <v>9.7981199199999924E-2</v>
      </c>
      <c r="E25" s="21">
        <f t="shared" si="0"/>
        <v>8.6000000000000076E-2</v>
      </c>
      <c r="F25" s="21">
        <f t="shared" si="0"/>
        <v>8.3707560071999865E-2</v>
      </c>
    </row>
    <row r="26" spans="1:6">
      <c r="A26" s="11"/>
      <c r="B26" s="20">
        <v>40548</v>
      </c>
      <c r="C26" s="21">
        <f t="shared" si="0"/>
        <v>9.3000000000000194E-2</v>
      </c>
      <c r="D26" s="21">
        <f t="shared" si="0"/>
        <v>9.7981199199999924E-2</v>
      </c>
      <c r="E26" s="21">
        <f t="shared" si="0"/>
        <v>8.6000000000000076E-2</v>
      </c>
      <c r="F26" s="21">
        <f t="shared" si="0"/>
        <v>8.3707560071999865E-2</v>
      </c>
    </row>
    <row r="27" spans="1:6">
      <c r="A27" s="11"/>
      <c r="B27" s="20">
        <v>40566</v>
      </c>
      <c r="C27" s="21">
        <f t="shared" si="0"/>
        <v>0.14700000000000002</v>
      </c>
      <c r="D27" s="21">
        <f t="shared" si="0"/>
        <v>0.13798119919999974</v>
      </c>
      <c r="E27" s="21">
        <f t="shared" si="0"/>
        <v>0.13300000000000001</v>
      </c>
      <c r="F27" s="21">
        <f t="shared" si="0"/>
        <v>0.1237075600719999</v>
      </c>
    </row>
    <row r="28" spans="1:6">
      <c r="A28" s="11"/>
      <c r="B28" s="20">
        <v>40586</v>
      </c>
      <c r="C28" s="21">
        <f t="shared" si="0"/>
        <v>0.24200000000000021</v>
      </c>
      <c r="D28" s="21">
        <f t="shared" si="0"/>
        <v>0.23798119919999983</v>
      </c>
      <c r="E28" s="21">
        <f t="shared" si="0"/>
        <v>0.21599999999999997</v>
      </c>
      <c r="F28" s="26">
        <f t="shared" si="0"/>
        <v>0.20745650972800012</v>
      </c>
    </row>
    <row r="29" spans="1:6">
      <c r="A29" s="11"/>
      <c r="B29" s="20">
        <v>40598</v>
      </c>
      <c r="C29" s="21">
        <f t="shared" si="0"/>
        <v>0.24200000000000021</v>
      </c>
      <c r="D29" s="21">
        <f t="shared" si="0"/>
        <v>0.23998119920000005</v>
      </c>
      <c r="E29" s="21">
        <f t="shared" si="0"/>
        <v>0.21599999999999997</v>
      </c>
      <c r="F29" s="26">
        <f t="shared" si="0"/>
        <v>0.20670756007199986</v>
      </c>
    </row>
    <row r="30" spans="1:6">
      <c r="A30" s="11"/>
      <c r="B30" s="63">
        <v>40625</v>
      </c>
      <c r="C30" s="22">
        <f>C17-C$9</f>
        <v>0.29800000000000026</v>
      </c>
      <c r="D30" s="22">
        <f>D17-D$9</f>
        <v>0.29798119919999988</v>
      </c>
      <c r="E30" s="22">
        <f>E17-E$9</f>
        <v>0.26100000000000012</v>
      </c>
      <c r="F30" s="22">
        <f>F17-F$9</f>
        <v>0.24270756007199989</v>
      </c>
    </row>
    <row r="31" spans="1:6">
      <c r="A31" s="11"/>
      <c r="B31" s="63">
        <v>40640</v>
      </c>
      <c r="C31" s="22" t="s">
        <v>53</v>
      </c>
      <c r="D31" s="22" t="s">
        <v>53</v>
      </c>
      <c r="E31" s="22" t="s">
        <v>53</v>
      </c>
      <c r="F31" s="22" t="s">
        <v>53</v>
      </c>
    </row>
    <row r="32" spans="1:6">
      <c r="A32" s="11"/>
      <c r="B32" s="63">
        <v>40673</v>
      </c>
      <c r="C32" s="22">
        <f>C19-C$9</f>
        <v>0.68500000000000028</v>
      </c>
      <c r="D32" s="22">
        <f>D19-D$9</f>
        <v>0.68436097143999963</v>
      </c>
      <c r="E32" s="22">
        <f>E19-E$9</f>
        <v>0.56200000000000006</v>
      </c>
      <c r="F32" s="22">
        <f>F19-F$9</f>
        <v>0.35629734880799968</v>
      </c>
    </row>
    <row r="33" spans="1:6">
      <c r="A33" s="11"/>
      <c r="B33" s="63">
        <v>40710</v>
      </c>
      <c r="C33" s="22">
        <f>C20-C$9</f>
        <v>0.62200000000000011</v>
      </c>
      <c r="D33" s="22">
        <f>D20-D$9</f>
        <v>0.4379811992</v>
      </c>
      <c r="E33" s="22" t="s">
        <v>53</v>
      </c>
      <c r="F33" s="22">
        <f>F20-F$9</f>
        <v>1.0937075600719999</v>
      </c>
    </row>
    <row r="34" spans="1:6">
      <c r="A34" s="60" t="s">
        <v>7</v>
      </c>
      <c r="B34" s="19"/>
      <c r="C34" s="26">
        <v>1.62</v>
      </c>
      <c r="D34" s="26">
        <v>1.62</v>
      </c>
      <c r="E34" s="26">
        <v>1.42</v>
      </c>
      <c r="F34" s="26">
        <v>1.35</v>
      </c>
    </row>
    <row r="35" spans="1:6">
      <c r="A35" s="11"/>
      <c r="B35" s="19"/>
      <c r="C35" s="26"/>
      <c r="D35" s="26"/>
      <c r="E35" s="26"/>
      <c r="F35" s="26"/>
    </row>
    <row r="36" spans="1:6">
      <c r="A36" s="60" t="s">
        <v>49</v>
      </c>
      <c r="B36" s="20">
        <v>40488</v>
      </c>
      <c r="C36" s="26">
        <f>C22/C34*12</f>
        <v>0</v>
      </c>
      <c r="D36" s="26">
        <f>D22/D34*12</f>
        <v>0</v>
      </c>
      <c r="E36" s="26">
        <f>E22/E34*12</f>
        <v>0</v>
      </c>
      <c r="F36" s="26">
        <f>F22/F34*12</f>
        <v>0</v>
      </c>
    </row>
    <row r="37" spans="1:6">
      <c r="A37" s="11"/>
      <c r="B37" s="20">
        <v>40505</v>
      </c>
      <c r="C37" s="26">
        <f>C23/C34*12</f>
        <v>0.25185185185185205</v>
      </c>
      <c r="D37" s="26">
        <f>D23/D34*12</f>
        <v>0.2500571561481465</v>
      </c>
      <c r="E37" s="26">
        <f>E23/E34*12</f>
        <v>0.2535211267605636</v>
      </c>
      <c r="F37" s="26">
        <f>F23/F34*12</f>
        <v>0.26460593614222222</v>
      </c>
    </row>
    <row r="38" spans="1:6">
      <c r="A38" s="11"/>
      <c r="B38" s="20">
        <v>40510</v>
      </c>
      <c r="C38" s="26">
        <f>C24/C$34*12</f>
        <v>0.25185185185185205</v>
      </c>
      <c r="D38" s="26">
        <f>D24/D$34*12</f>
        <v>0.2500571561481465</v>
      </c>
      <c r="E38" s="26">
        <f>E24/E$34*12</f>
        <v>0.2535211267605636</v>
      </c>
      <c r="F38" s="26">
        <f>F24/F$34*12</f>
        <v>0.26460593614222222</v>
      </c>
    </row>
    <row r="39" spans="1:6">
      <c r="A39" s="60"/>
      <c r="B39" s="20">
        <v>40528</v>
      </c>
      <c r="C39" s="26">
        <f>C25/C$34*12</f>
        <v>0.68148148148148047</v>
      </c>
      <c r="D39" s="26">
        <f>D25/D$34*12</f>
        <v>0.72578666074074016</v>
      </c>
      <c r="E39" s="26">
        <f>E25/E$34*12</f>
        <v>0.72676056338028239</v>
      </c>
      <c r="F39" s="26">
        <f>F25/F$34*12</f>
        <v>0.74406720063999876</v>
      </c>
    </row>
    <row r="40" spans="1:6">
      <c r="A40" s="11"/>
      <c r="B40" s="20">
        <v>40548</v>
      </c>
      <c r="C40" s="26">
        <f>C26/C$34*12</f>
        <v>0.68888888888889033</v>
      </c>
      <c r="D40" s="26">
        <f>D26/D$34*12</f>
        <v>0.72578666074074016</v>
      </c>
      <c r="E40" s="26">
        <f>E26/E$34*12</f>
        <v>0.72676056338028239</v>
      </c>
      <c r="F40" s="26">
        <f>F26/F$34*12</f>
        <v>0.74406720063999876</v>
      </c>
    </row>
    <row r="41" spans="1:6">
      <c r="A41" s="11"/>
      <c r="B41" s="20">
        <v>40566</v>
      </c>
      <c r="C41" s="26">
        <f>C27/C$34*12</f>
        <v>1.088888888888889</v>
      </c>
      <c r="D41" s="26">
        <f>D27/D$34*12</f>
        <v>1.0220829570370349</v>
      </c>
      <c r="E41" s="26">
        <f>E27/E$34*12</f>
        <v>1.1239436619718313</v>
      </c>
      <c r="F41" s="26">
        <f>F27/F$34*12</f>
        <v>1.0996227561955545</v>
      </c>
    </row>
    <row r="42" spans="1:6">
      <c r="A42" s="11"/>
      <c r="B42" s="20">
        <v>40586</v>
      </c>
      <c r="C42" s="26">
        <f>C28/C$34*12</f>
        <v>1.7925925925925941</v>
      </c>
      <c r="D42" s="26">
        <f>D28/D$34*12</f>
        <v>1.7628236977777765</v>
      </c>
      <c r="E42" s="26">
        <f>E28/E$34*12</f>
        <v>1.8253521126760561</v>
      </c>
      <c r="F42" s="26">
        <f>F28/F$34*12</f>
        <v>1.8440578642488898</v>
      </c>
    </row>
    <row r="43" spans="1:6">
      <c r="A43" s="11"/>
      <c r="B43" s="20">
        <v>40598</v>
      </c>
      <c r="C43" s="26">
        <f>C29/C$34*12</f>
        <v>1.7925925925925941</v>
      </c>
      <c r="D43" s="26">
        <f>D29/D$34*12</f>
        <v>1.7776385125925929</v>
      </c>
      <c r="E43" s="26">
        <f>E29/E$34*12</f>
        <v>1.8253521126760561</v>
      </c>
      <c r="F43" s="26">
        <f>F29/F$34*12</f>
        <v>1.8374005339733319</v>
      </c>
    </row>
    <row r="44" spans="1:6">
      <c r="A44" s="11"/>
      <c r="B44" s="63">
        <v>40625</v>
      </c>
      <c r="C44" s="22">
        <f>C30/C$34*12</f>
        <v>2.207407407407409</v>
      </c>
      <c r="D44" s="22">
        <f>D30/D$34*12</f>
        <v>2.2072681422222211</v>
      </c>
      <c r="E44" s="22">
        <f>E30/E$34*12</f>
        <v>2.2056338028169025</v>
      </c>
      <c r="F44" s="22">
        <f>F30/F$34*12</f>
        <v>2.1574005339733322</v>
      </c>
    </row>
    <row r="45" spans="1:6">
      <c r="A45" s="11"/>
      <c r="B45" s="63">
        <v>40640</v>
      </c>
      <c r="C45" s="22" t="s">
        <v>53</v>
      </c>
      <c r="D45" s="22" t="s">
        <v>53</v>
      </c>
      <c r="E45" s="22" t="s">
        <v>53</v>
      </c>
      <c r="F45" s="22" t="s">
        <v>53</v>
      </c>
    </row>
    <row r="46" spans="1:6">
      <c r="A46" s="11"/>
      <c r="B46" s="63">
        <v>40673</v>
      </c>
      <c r="C46" s="22">
        <f>C32/C$34*12</f>
        <v>5.0740740740740762</v>
      </c>
      <c r="D46" s="22">
        <f>D32/D$34*12</f>
        <v>5.0693405291851814</v>
      </c>
      <c r="E46" s="22">
        <f>E32/E$34*12</f>
        <v>4.7492957746478881</v>
      </c>
      <c r="F46" s="22">
        <f>F32/F$34*12</f>
        <v>3.1670875449599967</v>
      </c>
    </row>
    <row r="47" spans="1:6">
      <c r="A47" s="11"/>
      <c r="B47" s="63">
        <v>40710</v>
      </c>
      <c r="C47" s="22">
        <f>C33/C$34*12</f>
        <v>4.6074074074074076</v>
      </c>
      <c r="D47" s="22">
        <f>D33/D$34*12</f>
        <v>3.2443051792592592</v>
      </c>
      <c r="E47" s="22" t="s">
        <v>53</v>
      </c>
      <c r="F47" s="22">
        <f>F33/F$34*12</f>
        <v>9.7218449784177761</v>
      </c>
    </row>
    <row r="48" spans="1:6">
      <c r="A48" s="31" t="s">
        <v>8</v>
      </c>
      <c r="B48" s="19"/>
      <c r="C48" s="21"/>
      <c r="D48" s="19"/>
      <c r="E48" s="19"/>
      <c r="F48" s="19"/>
    </row>
    <row r="49" spans="1:6">
      <c r="A49" s="11" t="s">
        <v>9</v>
      </c>
      <c r="B49" s="20">
        <v>40488</v>
      </c>
      <c r="C49" s="65">
        <v>0</v>
      </c>
      <c r="D49" s="65">
        <v>0</v>
      </c>
      <c r="E49" s="65">
        <v>0</v>
      </c>
      <c r="F49" s="65">
        <v>0</v>
      </c>
    </row>
    <row r="50" spans="1:6">
      <c r="A50" s="11"/>
      <c r="B50" s="20">
        <v>40505</v>
      </c>
      <c r="C50" s="65">
        <v>0</v>
      </c>
      <c r="D50" s="65">
        <v>0</v>
      </c>
      <c r="E50" s="65">
        <v>0</v>
      </c>
      <c r="F50" s="65">
        <v>0</v>
      </c>
    </row>
    <row r="51" spans="1:6">
      <c r="A51" s="11"/>
      <c r="B51" s="20">
        <v>40510</v>
      </c>
      <c r="C51" s="65">
        <v>600</v>
      </c>
      <c r="D51" s="65">
        <v>600</v>
      </c>
      <c r="E51" s="65">
        <v>400</v>
      </c>
      <c r="F51" s="65">
        <v>400</v>
      </c>
    </row>
    <row r="52" spans="1:6">
      <c r="A52" s="11"/>
      <c r="B52" s="20">
        <v>40528</v>
      </c>
      <c r="C52" s="65">
        <v>600</v>
      </c>
      <c r="D52" s="65">
        <v>600</v>
      </c>
      <c r="E52" s="65">
        <v>400</v>
      </c>
      <c r="F52" s="65">
        <v>400</v>
      </c>
    </row>
    <row r="53" spans="1:6">
      <c r="A53" s="11"/>
      <c r="B53" s="20">
        <v>40548</v>
      </c>
      <c r="C53" s="65">
        <v>0</v>
      </c>
      <c r="D53" s="65">
        <v>0</v>
      </c>
      <c r="E53" s="65">
        <v>0</v>
      </c>
      <c r="F53" s="65">
        <v>0</v>
      </c>
    </row>
    <row r="54" spans="1:6">
      <c r="A54" s="11"/>
      <c r="B54" s="20">
        <v>40566</v>
      </c>
      <c r="C54" s="65">
        <v>0</v>
      </c>
      <c r="D54" s="65">
        <v>0</v>
      </c>
      <c r="E54" s="65">
        <v>0</v>
      </c>
      <c r="F54" s="65">
        <v>0</v>
      </c>
    </row>
    <row r="55" spans="1:6">
      <c r="A55" s="11"/>
      <c r="B55" s="66">
        <v>40586</v>
      </c>
      <c r="C55" s="65">
        <v>0</v>
      </c>
      <c r="D55" s="65">
        <v>0</v>
      </c>
      <c r="E55" s="65">
        <v>0</v>
      </c>
      <c r="F55" s="65">
        <v>0</v>
      </c>
    </row>
    <row r="56" spans="1:6">
      <c r="A56" s="11"/>
      <c r="B56" s="20">
        <v>40598</v>
      </c>
      <c r="C56" s="65">
        <v>0</v>
      </c>
      <c r="D56" s="65">
        <v>0</v>
      </c>
      <c r="E56" s="65">
        <v>0</v>
      </c>
      <c r="F56" s="65">
        <v>0</v>
      </c>
    </row>
    <row r="57" spans="1:6">
      <c r="A57" s="11"/>
      <c r="B57" s="63">
        <v>40625</v>
      </c>
      <c r="C57" s="22">
        <v>0</v>
      </c>
      <c r="D57" s="22">
        <v>0</v>
      </c>
      <c r="E57" s="22">
        <v>0</v>
      </c>
      <c r="F57" s="22">
        <v>0</v>
      </c>
    </row>
    <row r="58" spans="1:6">
      <c r="A58" s="11"/>
      <c r="B58" s="63">
        <v>40640</v>
      </c>
      <c r="C58" s="22">
        <v>0</v>
      </c>
      <c r="D58" s="22">
        <v>0</v>
      </c>
      <c r="E58" s="22">
        <v>0</v>
      </c>
      <c r="F58" s="22">
        <v>0</v>
      </c>
    </row>
    <row r="59" spans="1:6">
      <c r="A59" s="11"/>
      <c r="B59" s="63">
        <v>40673</v>
      </c>
      <c r="C59" s="22">
        <v>0</v>
      </c>
      <c r="D59" s="22">
        <v>0</v>
      </c>
      <c r="E59" s="22">
        <v>0</v>
      </c>
      <c r="F59" s="22">
        <v>0</v>
      </c>
    </row>
    <row r="60" spans="1:6">
      <c r="A60" s="11"/>
      <c r="B60" s="63">
        <v>40710</v>
      </c>
      <c r="C60" s="22">
        <v>0</v>
      </c>
      <c r="D60" s="22">
        <v>0</v>
      </c>
      <c r="E60" s="22">
        <v>0</v>
      </c>
      <c r="F60" s="22">
        <v>0</v>
      </c>
    </row>
    <row r="61" spans="1:6">
      <c r="A61" s="11"/>
      <c r="B61" s="19"/>
      <c r="C61" s="64"/>
      <c r="D61" s="64"/>
      <c r="E61" s="64"/>
      <c r="F61" s="64"/>
    </row>
    <row r="62" spans="1:6">
      <c r="A62" s="60" t="s">
        <v>11</v>
      </c>
      <c r="B62" s="20">
        <v>40488</v>
      </c>
      <c r="C62" s="21">
        <f>SUM(C$49:C49)/60*3*96.3/(30*35)</f>
        <v>0</v>
      </c>
      <c r="D62" s="21">
        <f>SUM(D$49:D49)/60*3*96.3/(30*35)</f>
        <v>0</v>
      </c>
      <c r="E62" s="21">
        <f>SUM(E$49:E49)/60*3*96.3/(30*35)</f>
        <v>0</v>
      </c>
      <c r="F62" s="21">
        <f>SUM(F$49:F49)/60*3*96.3/(30*35)</f>
        <v>0</v>
      </c>
    </row>
    <row r="63" spans="1:6">
      <c r="A63" s="11"/>
      <c r="B63" s="20">
        <v>40505</v>
      </c>
      <c r="C63" s="21">
        <f>SUM(C$49:C50)/60*3*96.3/(30*35)</f>
        <v>0</v>
      </c>
      <c r="D63" s="21">
        <f>SUM(D$49:D50)/60*3*96.3/(30*35)</f>
        <v>0</v>
      </c>
      <c r="E63" s="21">
        <f>SUM(E$49:E50)/60*3*96.3/(30*35)</f>
        <v>0</v>
      </c>
      <c r="F63" s="21">
        <f>SUM(F$49:F50)/60*3*96.3/(30*35)</f>
        <v>0</v>
      </c>
    </row>
    <row r="64" spans="1:6">
      <c r="A64" s="60"/>
      <c r="B64" s="20">
        <v>40510</v>
      </c>
      <c r="C64" s="21">
        <f>SUM(C$49:C51)/60*3*96.3/(30*35)</f>
        <v>2.7514285714285713</v>
      </c>
      <c r="D64" s="21">
        <f>SUM(D$49:D51)/60*3*96.3/(30*35)</f>
        <v>2.7514285714285713</v>
      </c>
      <c r="E64" s="21">
        <f>SUM(E$49:E51)/60*3*96.3/(30*35)</f>
        <v>1.8342857142857143</v>
      </c>
      <c r="F64" s="21">
        <f>SUM(F$49:F51)/60*3*96.3/(30*35)</f>
        <v>1.8342857142857143</v>
      </c>
    </row>
    <row r="65" spans="1:6">
      <c r="A65" s="11"/>
      <c r="B65" s="20">
        <v>40528</v>
      </c>
      <c r="C65" s="21">
        <f>SUM(C$49:C52)/60*3*96.3/(30*35)</f>
        <v>5.5028571428571427</v>
      </c>
      <c r="D65" s="21">
        <f>SUM(D$49:D52)/60*3*96.3/(30*35)</f>
        <v>5.5028571428571427</v>
      </c>
      <c r="E65" s="21">
        <f>SUM(E$49:E52)/60*3*96.3/(30*35)</f>
        <v>3.6685714285714286</v>
      </c>
      <c r="F65" s="21">
        <f>SUM(F$49:F52)/60*3*96.3/(30*35)</f>
        <v>3.6685714285714286</v>
      </c>
    </row>
    <row r="66" spans="1:6">
      <c r="A66" s="11"/>
      <c r="B66" s="20">
        <v>40548</v>
      </c>
      <c r="C66" s="21">
        <f>SUM(C$49:C53)/60*3*96.3/(30*35)</f>
        <v>5.5028571428571427</v>
      </c>
      <c r="D66" s="21">
        <f>SUM(D$49:D53)/60*3*96.3/(30*35)</f>
        <v>5.5028571428571427</v>
      </c>
      <c r="E66" s="21">
        <f>SUM(E$49:E53)/60*3*96.3/(30*35)</f>
        <v>3.6685714285714286</v>
      </c>
      <c r="F66" s="21">
        <f>SUM(F$49:F53)/60*3*96.3/(30*35)</f>
        <v>3.6685714285714286</v>
      </c>
    </row>
    <row r="67" spans="1:6">
      <c r="A67" s="11"/>
      <c r="B67" s="20">
        <v>40566</v>
      </c>
      <c r="C67" s="21">
        <f>SUM(C$49:C54)/60*3*96.3/(30*35)</f>
        <v>5.5028571428571427</v>
      </c>
      <c r="D67" s="21">
        <f>SUM(D$49:D54)/60*3*96.3/(30*35)</f>
        <v>5.5028571428571427</v>
      </c>
      <c r="E67" s="21">
        <f>SUM(E$49:E54)/60*3*96.3/(30*35)</f>
        <v>3.6685714285714286</v>
      </c>
      <c r="F67" s="21">
        <f>SUM(F$49:F54)/60*3*96.3/(30*35)</f>
        <v>3.6685714285714286</v>
      </c>
    </row>
    <row r="68" spans="1:6">
      <c r="A68" s="11"/>
      <c r="B68" s="20">
        <v>40586</v>
      </c>
      <c r="C68" s="21">
        <f>SUM(C$49:C55)/60*3*96.3/(30*35)</f>
        <v>5.5028571428571427</v>
      </c>
      <c r="D68" s="21">
        <f>SUM(D$49:D55)/60*3*96.3/(30*35)</f>
        <v>5.5028571428571427</v>
      </c>
      <c r="E68" s="21">
        <f>SUM(E$49:E55)/60*3*96.3/(30*35)</f>
        <v>3.6685714285714286</v>
      </c>
      <c r="F68" s="21">
        <f>SUM(F$49:F55)/60*3*96.3/(30*35)</f>
        <v>3.6685714285714286</v>
      </c>
    </row>
    <row r="69" spans="1:6">
      <c r="A69" s="11"/>
      <c r="B69" s="20">
        <v>40598</v>
      </c>
      <c r="C69" s="21">
        <f>SUM(C$49:C56)/60*3*96.3/(30*35)</f>
        <v>5.5028571428571427</v>
      </c>
      <c r="D69" s="21">
        <f>SUM(D$49:D56)/60*3*96.3/(30*35)</f>
        <v>5.5028571428571427</v>
      </c>
      <c r="E69" s="21">
        <f>SUM(E$49:E56)/60*3*96.3/(30*35)</f>
        <v>3.6685714285714286</v>
      </c>
      <c r="F69" s="21">
        <f>SUM(F$49:F56)/60*3*96.3/(30*35)</f>
        <v>3.6685714285714286</v>
      </c>
    </row>
    <row r="70" spans="1:6">
      <c r="A70" s="11"/>
      <c r="B70" s="63">
        <v>40625</v>
      </c>
      <c r="C70" s="22">
        <f>SUM(C$49:C57)/60*3*96.3/(30*35)</f>
        <v>5.5028571428571427</v>
      </c>
      <c r="D70" s="22">
        <f>SUM(D$49:D57)/60*3*96.3/(30*35)</f>
        <v>5.5028571428571427</v>
      </c>
      <c r="E70" s="22">
        <f>SUM(E$49:E57)/60*3*96.3/(30*35)</f>
        <v>3.6685714285714286</v>
      </c>
      <c r="F70" s="22">
        <f>SUM(F$49:F57)/60*3*96.3/(30*35)</f>
        <v>3.6685714285714286</v>
      </c>
    </row>
    <row r="71" spans="1:6">
      <c r="A71" s="11"/>
      <c r="B71" s="63">
        <v>40640</v>
      </c>
      <c r="C71" s="22">
        <f>SUM(C$49:C58)/60*3*96.3/(30*35)</f>
        <v>5.5028571428571427</v>
      </c>
      <c r="D71" s="22">
        <f>SUM(D$49:D58)/60*3*96.3/(30*35)</f>
        <v>5.5028571428571427</v>
      </c>
      <c r="E71" s="22">
        <f>SUM(E$49:E58)/60*3*96.3/(30*35)</f>
        <v>3.6685714285714286</v>
      </c>
      <c r="F71" s="22">
        <f>SUM(F$49:F58)/60*3*96.3/(30*35)</f>
        <v>3.6685714285714286</v>
      </c>
    </row>
    <row r="72" spans="1:6">
      <c r="A72" s="11"/>
      <c r="B72" s="63">
        <v>40673</v>
      </c>
      <c r="C72" s="22">
        <f>SUM(C$49:C59)/60*3*96.3/(30*35)</f>
        <v>5.5028571428571427</v>
      </c>
      <c r="D72" s="22">
        <f>SUM(D$49:D59)/60*3*96.3/(30*35)</f>
        <v>5.5028571428571427</v>
      </c>
      <c r="E72" s="22">
        <f>SUM(E$49:E59)/60*3*96.3/(30*35)</f>
        <v>3.6685714285714286</v>
      </c>
      <c r="F72" s="22">
        <f>SUM(F$49:F59)/60*3*96.3/(30*35)</f>
        <v>3.6685714285714286</v>
      </c>
    </row>
    <row r="73" spans="1:6">
      <c r="A73" s="11"/>
      <c r="B73" s="63">
        <v>40710</v>
      </c>
      <c r="C73" s="22">
        <f>SUM(C$49:C60)/60*3*96.3/(30*35)</f>
        <v>5.5028571428571427</v>
      </c>
      <c r="D73" s="22">
        <f>SUM(D$49:D60)/60*3*96.3/(30*35)</f>
        <v>5.5028571428571427</v>
      </c>
      <c r="E73" s="22">
        <f>SUM(E$49:E60)/60*3*96.3/(30*35)</f>
        <v>3.6685714285714286</v>
      </c>
      <c r="F73" s="22">
        <f>SUM(F$49:F60)/60*3*96.3/(30*35)</f>
        <v>3.6685714285714286</v>
      </c>
    </row>
    <row r="74" spans="1:6">
      <c r="A74" s="11"/>
      <c r="B74" s="19"/>
      <c r="C74" s="64"/>
      <c r="D74" s="64"/>
      <c r="E74" s="64"/>
      <c r="F74" s="64"/>
    </row>
    <row r="75" spans="1:6">
      <c r="A75" s="59" t="s">
        <v>13</v>
      </c>
      <c r="B75" s="20">
        <v>40488</v>
      </c>
      <c r="C75" s="29">
        <f>C62+C36</f>
        <v>0</v>
      </c>
      <c r="D75" s="29">
        <f>D62+D36</f>
        <v>0</v>
      </c>
      <c r="E75" s="29">
        <f>E62+E36</f>
        <v>0</v>
      </c>
      <c r="F75" s="29">
        <f>F62+F36</f>
        <v>0</v>
      </c>
    </row>
    <row r="76" spans="1:6">
      <c r="A76" s="11"/>
      <c r="B76" s="20">
        <v>40505</v>
      </c>
      <c r="C76" s="29">
        <f>C63+C37</f>
        <v>0.25185185185185205</v>
      </c>
      <c r="D76" s="29">
        <f>D63+D37</f>
        <v>0.2500571561481465</v>
      </c>
      <c r="E76" s="29">
        <f>E63+E37</f>
        <v>0.2535211267605636</v>
      </c>
      <c r="F76" s="29">
        <f>F63+F37</f>
        <v>0.26460593614222222</v>
      </c>
    </row>
    <row r="77" spans="1:6">
      <c r="A77" s="60"/>
      <c r="B77" s="20">
        <v>40510</v>
      </c>
      <c r="C77" s="29">
        <f>C64+C38</f>
        <v>3.0032804232804233</v>
      </c>
      <c r="D77" s="29">
        <f>D64+D38</f>
        <v>3.0014857275767177</v>
      </c>
      <c r="E77" s="29">
        <f>E64+E38</f>
        <v>2.087806841046278</v>
      </c>
      <c r="F77" s="29">
        <f>F64+F38</f>
        <v>2.0988916504279365</v>
      </c>
    </row>
    <row r="78" spans="1:6">
      <c r="A78" s="11"/>
      <c r="B78" s="20">
        <v>40528</v>
      </c>
      <c r="C78" s="29">
        <f>C65+C39</f>
        <v>6.1843386243386229</v>
      </c>
      <c r="D78" s="29">
        <f>D65+D39</f>
        <v>6.2286438035978833</v>
      </c>
      <c r="E78" s="29">
        <f>E65+E39</f>
        <v>4.3953319919517106</v>
      </c>
      <c r="F78" s="29">
        <f>F65+F39</f>
        <v>4.4126386292114272</v>
      </c>
    </row>
    <row r="79" spans="1:6">
      <c r="A79" s="11"/>
      <c r="B79" s="20">
        <v>40548</v>
      </c>
      <c r="C79" s="29">
        <f>C66+C40</f>
        <v>6.1917460317460327</v>
      </c>
      <c r="D79" s="29">
        <f>D66+D40</f>
        <v>6.2286438035978833</v>
      </c>
      <c r="E79" s="29">
        <f>E66+E40</f>
        <v>4.3953319919517106</v>
      </c>
      <c r="F79" s="29">
        <f>F66+F40</f>
        <v>4.4126386292114272</v>
      </c>
    </row>
    <row r="80" spans="1:6">
      <c r="A80" s="11"/>
      <c r="B80" s="67">
        <v>40566</v>
      </c>
      <c r="C80" s="68">
        <f>C67+C41</f>
        <v>6.5917460317460321</v>
      </c>
      <c r="D80" s="68">
        <f>D67+D41</f>
        <v>6.5249400998941773</v>
      </c>
      <c r="E80" s="68">
        <f>E67+E41</f>
        <v>4.7925150905432599</v>
      </c>
      <c r="F80" s="68">
        <f>F67+F41</f>
        <v>4.7681941847669833</v>
      </c>
    </row>
    <row r="81" spans="1:6">
      <c r="A81" s="11"/>
      <c r="B81" s="20">
        <v>40586</v>
      </c>
      <c r="C81" s="29">
        <f>C68+C42</f>
        <v>7.2954497354497363</v>
      </c>
      <c r="D81" s="29">
        <f>D68+D42</f>
        <v>7.2656808406349196</v>
      </c>
      <c r="E81" s="29">
        <f>E68+E42</f>
        <v>5.4939235412474847</v>
      </c>
      <c r="F81" s="29">
        <f>F68+F42</f>
        <v>5.5126292928203187</v>
      </c>
    </row>
    <row r="82" spans="1:6">
      <c r="A82" s="11"/>
      <c r="B82" s="20">
        <v>40598</v>
      </c>
      <c r="C82" s="29">
        <f>C69+C43</f>
        <v>7.2954497354497363</v>
      </c>
      <c r="D82" s="29">
        <f>D69+D43</f>
        <v>7.2804956554497355</v>
      </c>
      <c r="E82" s="29">
        <f>E69+E43</f>
        <v>5.4939235412474847</v>
      </c>
      <c r="F82" s="29">
        <f>F69+F43</f>
        <v>5.505971962544761</v>
      </c>
    </row>
    <row r="83" spans="1:6">
      <c r="A83" s="11"/>
      <c r="B83" s="63">
        <v>40625</v>
      </c>
      <c r="C83" s="22">
        <f>C70+C44</f>
        <v>7.7102645502645517</v>
      </c>
      <c r="D83" s="22">
        <f>D70+D44</f>
        <v>7.7101252850793642</v>
      </c>
      <c r="E83" s="22">
        <f>E70+E44</f>
        <v>5.8742052313883306</v>
      </c>
      <c r="F83" s="22">
        <f>F70+F44</f>
        <v>5.8259719625447612</v>
      </c>
    </row>
    <row r="84" spans="1:6">
      <c r="A84" s="11"/>
      <c r="B84" s="63">
        <v>40640</v>
      </c>
      <c r="C84" s="22" t="s">
        <v>53</v>
      </c>
      <c r="D84" s="22" t="s">
        <v>53</v>
      </c>
      <c r="E84" s="22" t="s">
        <v>53</v>
      </c>
      <c r="F84" s="22" t="s">
        <v>53</v>
      </c>
    </row>
    <row r="85" spans="1:6">
      <c r="A85" s="11"/>
      <c r="B85" s="63">
        <v>40673</v>
      </c>
      <c r="C85" s="22">
        <f>C72+C46</f>
        <v>10.576931216931218</v>
      </c>
      <c r="D85" s="22">
        <f>D72+D46</f>
        <v>10.572197672042325</v>
      </c>
      <c r="E85" s="22">
        <f>E72+E46</f>
        <v>8.4178672032193163</v>
      </c>
      <c r="F85" s="22">
        <f>F72+F46</f>
        <v>6.8356589735314248</v>
      </c>
    </row>
    <row r="86" spans="1:6">
      <c r="B86" s="63">
        <v>40710</v>
      </c>
      <c r="C86" s="22">
        <f>C73+C47</f>
        <v>10.110264550264549</v>
      </c>
      <c r="D86" s="22">
        <f>D73+D47</f>
        <v>8.7471623221164023</v>
      </c>
      <c r="E86" s="22" t="s">
        <v>53</v>
      </c>
      <c r="F86" s="22">
        <f>F73+F47</f>
        <v>13.390416406989205</v>
      </c>
    </row>
  </sheetData>
  <mergeCells count="2">
    <mergeCell ref="C7:D7"/>
    <mergeCell ref="E7:F7"/>
  </mergeCells>
  <printOptions verticalCentered="1"/>
  <pageMargins left="1.36" right="0.22" top="0.28999999999999998" bottom="0.27" header="0.22" footer="0.17"/>
  <pageSetup scale="57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6"/>
  <sheetViews>
    <sheetView view="pageBreakPreview" topLeftCell="A79" zoomScale="115" zoomScaleNormal="90" zoomScaleSheetLayoutView="115" workbookViewId="0">
      <selection activeCell="E89" sqref="E89"/>
    </sheetView>
  </sheetViews>
  <sheetFormatPr defaultRowHeight="14.25"/>
  <cols>
    <col min="1" max="1" width="26.7109375" style="5" customWidth="1"/>
    <col min="2" max="2" width="19.7109375" style="5" customWidth="1"/>
    <col min="3" max="3" width="9.5703125" style="5" bestFit="1" customWidth="1"/>
    <col min="4" max="4" width="8.7109375" style="5" bestFit="1" customWidth="1"/>
    <col min="5" max="5" width="15" style="5" bestFit="1" customWidth="1"/>
    <col min="6" max="16384" width="9.140625" style="5"/>
  </cols>
  <sheetData>
    <row r="1" spans="1:6" ht="18">
      <c r="A1" s="10" t="s">
        <v>0</v>
      </c>
    </row>
    <row r="2" spans="1:6" ht="15">
      <c r="A2" s="11" t="s">
        <v>1</v>
      </c>
      <c r="B2" s="35"/>
    </row>
    <row r="3" spans="1:6" ht="18">
      <c r="A3" s="12" t="s">
        <v>54</v>
      </c>
      <c r="B3" s="35"/>
    </row>
    <row r="4" spans="1:6" ht="14.25" customHeight="1">
      <c r="A4" s="6"/>
      <c r="B4" s="11" t="s">
        <v>57</v>
      </c>
    </row>
    <row r="5" spans="1:6" ht="18">
      <c r="B5" s="10" t="s">
        <v>40</v>
      </c>
    </row>
    <row r="6" spans="1:6">
      <c r="B6" s="37" t="s">
        <v>70</v>
      </c>
    </row>
    <row r="7" spans="1:6">
      <c r="B7" s="16"/>
      <c r="C7" s="61" t="s">
        <v>67</v>
      </c>
      <c r="D7" s="18"/>
      <c r="E7" s="69"/>
    </row>
    <row r="8" spans="1:6" ht="15">
      <c r="A8" s="80" t="s">
        <v>5</v>
      </c>
      <c r="B8" s="19" t="s">
        <v>4</v>
      </c>
      <c r="C8" s="48" t="s">
        <v>26</v>
      </c>
      <c r="D8" s="48" t="s">
        <v>27</v>
      </c>
      <c r="E8" s="70"/>
    </row>
    <row r="9" spans="1:6" ht="15">
      <c r="A9" s="80"/>
      <c r="B9" s="20">
        <v>40488</v>
      </c>
      <c r="C9" s="81">
        <f>800*3.06888328*10^(-6)</f>
        <v>2.455106624E-3</v>
      </c>
      <c r="D9" s="81">
        <f>400*3.06888328*10^(-6)</f>
        <v>1.227553312E-3</v>
      </c>
      <c r="E9" s="83"/>
      <c r="F9" s="16"/>
    </row>
    <row r="10" spans="1:6">
      <c r="B10" s="20">
        <v>40505</v>
      </c>
      <c r="C10" s="21">
        <f>21600*3.06888328*10^(-6)</f>
        <v>6.6287878847999998E-2</v>
      </c>
      <c r="D10" s="21">
        <f>18800*3.06888328*10^(-6)</f>
        <v>5.7695005664000001E-2</v>
      </c>
      <c r="E10" s="84"/>
      <c r="F10" s="16"/>
    </row>
    <row r="11" spans="1:6">
      <c r="A11" s="52"/>
      <c r="B11" s="20">
        <v>40510</v>
      </c>
      <c r="C11" s="21">
        <f>39700*3.06888328*10^(-6)</f>
        <v>0.12183466621599999</v>
      </c>
      <c r="D11" s="21">
        <f>35000*3.06888328*10^(-6)</f>
        <v>0.10741091479999999</v>
      </c>
      <c r="E11" s="84"/>
      <c r="F11" s="14"/>
    </row>
    <row r="12" spans="1:6">
      <c r="B12" s="20">
        <v>40528</v>
      </c>
      <c r="C12" s="22">
        <v>0.2</v>
      </c>
      <c r="D12" s="22">
        <v>0.2</v>
      </c>
      <c r="E12" s="85" t="s">
        <v>16</v>
      </c>
      <c r="F12" s="16"/>
    </row>
    <row r="13" spans="1:6">
      <c r="B13" s="20">
        <v>40548</v>
      </c>
      <c r="C13" s="21">
        <v>0.27100000000000002</v>
      </c>
      <c r="D13" s="21">
        <v>0.26200000000000001</v>
      </c>
      <c r="E13" s="84"/>
      <c r="F13" s="84"/>
    </row>
    <row r="14" spans="1:6">
      <c r="B14" s="20">
        <v>40566</v>
      </c>
      <c r="C14" s="21">
        <v>0.38900000000000001</v>
      </c>
      <c r="D14" s="21">
        <v>0.38</v>
      </c>
      <c r="E14" s="84"/>
      <c r="F14" s="84"/>
    </row>
    <row r="15" spans="1:6">
      <c r="B15" s="20">
        <v>40586</v>
      </c>
      <c r="C15" s="21">
        <v>0.5</v>
      </c>
      <c r="D15" s="22">
        <v>0.49</v>
      </c>
      <c r="E15" s="86" t="s">
        <v>16</v>
      </c>
      <c r="F15" s="87"/>
    </row>
    <row r="16" spans="1:6">
      <c r="B16" s="20">
        <v>40598</v>
      </c>
      <c r="C16" s="21">
        <v>0.51</v>
      </c>
      <c r="D16" s="82">
        <v>1.5009999999999999</v>
      </c>
      <c r="E16" s="88" t="s">
        <v>77</v>
      </c>
      <c r="F16" s="89"/>
    </row>
    <row r="17" spans="1:6">
      <c r="B17" s="63">
        <v>40625</v>
      </c>
      <c r="C17" s="22">
        <v>0.629</v>
      </c>
      <c r="D17" s="22" t="s">
        <v>53</v>
      </c>
      <c r="E17" s="90"/>
      <c r="F17" s="89"/>
    </row>
    <row r="18" spans="1:6">
      <c r="B18" s="63">
        <v>40640</v>
      </c>
      <c r="C18" s="22" t="s">
        <v>53</v>
      </c>
      <c r="D18" s="22" t="s">
        <v>53</v>
      </c>
      <c r="E18" s="84"/>
      <c r="F18" s="16"/>
    </row>
    <row r="19" spans="1:6">
      <c r="B19" s="63">
        <v>40673</v>
      </c>
      <c r="C19" s="22">
        <f>3.06888328*10^(-6)*374000</f>
        <v>1.14776234672</v>
      </c>
      <c r="D19" s="22">
        <v>0.38</v>
      </c>
      <c r="E19" s="71"/>
      <c r="F19" s="72"/>
    </row>
    <row r="20" spans="1:6">
      <c r="B20" s="63">
        <v>40710</v>
      </c>
      <c r="C20" s="22">
        <v>1.66</v>
      </c>
      <c r="D20" s="22">
        <v>0.83</v>
      </c>
      <c r="E20" s="71"/>
      <c r="F20" s="72"/>
    </row>
    <row r="21" spans="1:6">
      <c r="B21" s="64"/>
      <c r="C21" s="64"/>
      <c r="D21" s="64"/>
      <c r="E21" s="71"/>
      <c r="F21" s="72"/>
    </row>
    <row r="22" spans="1:6">
      <c r="A22" s="52" t="s">
        <v>6</v>
      </c>
      <c r="B22" s="20">
        <v>40488</v>
      </c>
      <c r="C22" s="21">
        <f t="shared" ref="C22:D29" si="0">C9-C$9</f>
        <v>0</v>
      </c>
      <c r="D22" s="21">
        <f t="shared" si="0"/>
        <v>0</v>
      </c>
      <c r="E22" s="71"/>
      <c r="F22" s="72"/>
    </row>
    <row r="23" spans="1:6">
      <c r="A23" s="52"/>
      <c r="B23" s="20">
        <v>40505</v>
      </c>
      <c r="C23" s="21">
        <f t="shared" si="0"/>
        <v>6.3832772223999995E-2</v>
      </c>
      <c r="D23" s="21">
        <f t="shared" si="0"/>
        <v>5.6467452352E-2</v>
      </c>
      <c r="E23" s="71"/>
      <c r="F23" s="72"/>
    </row>
    <row r="24" spans="1:6">
      <c r="B24" s="20">
        <v>40510</v>
      </c>
      <c r="C24" s="21">
        <f t="shared" si="0"/>
        <v>0.11937955959199999</v>
      </c>
      <c r="D24" s="21">
        <f t="shared" si="0"/>
        <v>0.10618336148799999</v>
      </c>
      <c r="E24" s="71"/>
      <c r="F24" s="72"/>
    </row>
    <row r="25" spans="1:6">
      <c r="B25" s="20">
        <v>40528</v>
      </c>
      <c r="C25" s="21">
        <f t="shared" si="0"/>
        <v>0.19754489337600001</v>
      </c>
      <c r="D25" s="21">
        <f t="shared" si="0"/>
        <v>0.19877244668800001</v>
      </c>
      <c r="E25" s="73"/>
      <c r="F25" s="72"/>
    </row>
    <row r="26" spans="1:6">
      <c r="B26" s="20">
        <v>40548</v>
      </c>
      <c r="C26" s="21">
        <f t="shared" si="0"/>
        <v>0.26854489337600002</v>
      </c>
      <c r="D26" s="21">
        <f t="shared" si="0"/>
        <v>0.26077244668800004</v>
      </c>
      <c r="E26" s="73"/>
      <c r="F26" s="72"/>
    </row>
    <row r="27" spans="1:6">
      <c r="B27" s="20">
        <v>40566</v>
      </c>
      <c r="C27" s="21">
        <f t="shared" si="0"/>
        <v>0.38654489337600001</v>
      </c>
      <c r="D27" s="21">
        <f t="shared" si="0"/>
        <v>0.37877244668800003</v>
      </c>
      <c r="E27" s="7"/>
      <c r="F27" s="38"/>
    </row>
    <row r="28" spans="1:6">
      <c r="B28" s="20">
        <v>40586</v>
      </c>
      <c r="C28" s="21">
        <f t="shared" si="0"/>
        <v>0.497544893376</v>
      </c>
      <c r="D28" s="26">
        <f t="shared" si="0"/>
        <v>0.48877244668800002</v>
      </c>
      <c r="E28" s="73"/>
      <c r="F28" s="73"/>
    </row>
    <row r="29" spans="1:6">
      <c r="B29" s="20">
        <v>40598</v>
      </c>
      <c r="C29" s="21">
        <f t="shared" si="0"/>
        <v>0.50754489337600006</v>
      </c>
      <c r="D29" s="26">
        <f t="shared" si="0"/>
        <v>1.4997724466879998</v>
      </c>
      <c r="E29" s="73"/>
      <c r="F29" s="7"/>
    </row>
    <row r="30" spans="1:6">
      <c r="B30" s="63">
        <v>40625</v>
      </c>
      <c r="C30" s="22">
        <f t="shared" ref="C30" si="1">C17-C$9</f>
        <v>0.62654489337600006</v>
      </c>
      <c r="D30" s="22" t="s">
        <v>53</v>
      </c>
      <c r="E30" s="73"/>
      <c r="F30" s="7"/>
    </row>
    <row r="31" spans="1:6">
      <c r="B31" s="63">
        <v>40640</v>
      </c>
      <c r="C31" s="22" t="s">
        <v>53</v>
      </c>
      <c r="D31" s="22" t="s">
        <v>53</v>
      </c>
      <c r="E31" s="73"/>
      <c r="F31" s="7"/>
    </row>
    <row r="32" spans="1:6">
      <c r="B32" s="63">
        <v>40673</v>
      </c>
      <c r="C32" s="22">
        <f t="shared" ref="C32:D33" si="2">C19-C$9</f>
        <v>1.145307240096</v>
      </c>
      <c r="D32" s="22">
        <f t="shared" si="2"/>
        <v>0.37877244668800003</v>
      </c>
      <c r="E32" s="73"/>
    </row>
    <row r="33" spans="1:6">
      <c r="B33" s="20">
        <v>40710</v>
      </c>
      <c r="C33" s="22">
        <f t="shared" si="2"/>
        <v>1.657544893376</v>
      </c>
      <c r="D33" s="22">
        <f t="shared" si="2"/>
        <v>0.82877244668799999</v>
      </c>
      <c r="E33" s="73"/>
      <c r="F33" s="74"/>
    </row>
    <row r="34" spans="1:6">
      <c r="A34" s="52" t="s">
        <v>7</v>
      </c>
      <c r="B34" s="19"/>
      <c r="C34" s="26">
        <v>1.1200000000000001</v>
      </c>
      <c r="D34" s="26">
        <v>1.01</v>
      </c>
      <c r="E34" s="73"/>
      <c r="F34" s="74"/>
    </row>
    <row r="35" spans="1:6">
      <c r="B35" s="19"/>
      <c r="C35" s="26"/>
      <c r="D35" s="26"/>
      <c r="E35" s="73"/>
      <c r="F35" s="75"/>
    </row>
    <row r="36" spans="1:6">
      <c r="A36" s="52" t="s">
        <v>49</v>
      </c>
      <c r="B36" s="20">
        <v>40488</v>
      </c>
      <c r="C36" s="26">
        <f>C22/C34*12</f>
        <v>0</v>
      </c>
      <c r="D36" s="26">
        <f>D22/D34*12</f>
        <v>0</v>
      </c>
      <c r="E36" s="73"/>
      <c r="F36" s="75"/>
    </row>
    <row r="37" spans="1:6">
      <c r="B37" s="20">
        <v>40505</v>
      </c>
      <c r="C37" s="26">
        <f>C23/C34*12</f>
        <v>0.68392255954285697</v>
      </c>
      <c r="D37" s="26">
        <f>D23/D34*12</f>
        <v>0.67090042398415839</v>
      </c>
      <c r="E37" s="73"/>
      <c r="F37" s="75"/>
    </row>
    <row r="38" spans="1:6">
      <c r="B38" s="20">
        <v>40510</v>
      </c>
      <c r="C38" s="26">
        <f t="shared" ref="C38:D43" si="3">C24/C$34*12</f>
        <v>1.2790667099142854</v>
      </c>
      <c r="D38" s="26">
        <f t="shared" si="3"/>
        <v>1.2615844929267326</v>
      </c>
      <c r="E38" s="7"/>
      <c r="F38" s="76"/>
    </row>
    <row r="39" spans="1:6">
      <c r="A39" s="52"/>
      <c r="B39" s="20">
        <v>40528</v>
      </c>
      <c r="C39" s="26">
        <f t="shared" si="3"/>
        <v>2.1165524290285713</v>
      </c>
      <c r="D39" s="26">
        <f t="shared" si="3"/>
        <v>2.3616528319366337</v>
      </c>
      <c r="E39" s="8"/>
    </row>
    <row r="40" spans="1:6">
      <c r="B40" s="20">
        <v>40548</v>
      </c>
      <c r="C40" s="26">
        <f t="shared" si="3"/>
        <v>2.877266714742857</v>
      </c>
      <c r="D40" s="26">
        <f t="shared" si="3"/>
        <v>3.0982864953029705</v>
      </c>
      <c r="F40" s="77"/>
    </row>
    <row r="41" spans="1:6">
      <c r="B41" s="20">
        <v>40566</v>
      </c>
      <c r="C41" s="26">
        <f t="shared" si="3"/>
        <v>4.1415524290285717</v>
      </c>
      <c r="D41" s="26">
        <f t="shared" si="3"/>
        <v>4.5002666933227724</v>
      </c>
      <c r="E41" s="73"/>
      <c r="F41" s="78"/>
    </row>
    <row r="42" spans="1:6">
      <c r="B42" s="20">
        <v>40586</v>
      </c>
      <c r="C42" s="26">
        <f t="shared" si="3"/>
        <v>5.3308381433142848</v>
      </c>
      <c r="D42" s="26">
        <f t="shared" si="3"/>
        <v>5.8071973863920796</v>
      </c>
      <c r="E42" s="73"/>
      <c r="F42" s="7"/>
    </row>
    <row r="43" spans="1:6">
      <c r="B43" s="20">
        <v>40598</v>
      </c>
      <c r="C43" s="26">
        <f t="shared" si="3"/>
        <v>5.4379810004571425</v>
      </c>
      <c r="D43" s="26">
        <f t="shared" si="3"/>
        <v>17.81907857451089</v>
      </c>
      <c r="E43" s="73"/>
      <c r="F43" s="38"/>
    </row>
    <row r="44" spans="1:6">
      <c r="B44" s="63">
        <v>40625</v>
      </c>
      <c r="C44" s="22">
        <f t="shared" ref="C44" si="4">C30/C$34*12</f>
        <v>6.7129810004571429</v>
      </c>
      <c r="D44" s="22" t="s">
        <v>53</v>
      </c>
      <c r="E44" s="73"/>
      <c r="F44" s="73"/>
    </row>
    <row r="45" spans="1:6">
      <c r="B45" s="63">
        <v>40640</v>
      </c>
      <c r="C45" s="22" t="s">
        <v>53</v>
      </c>
      <c r="D45" s="22" t="s">
        <v>53</v>
      </c>
      <c r="E45" s="73"/>
      <c r="F45" s="73"/>
    </row>
    <row r="46" spans="1:6">
      <c r="B46" s="63">
        <v>40673</v>
      </c>
      <c r="C46" s="22">
        <f t="shared" ref="C46:D47" si="5">C32/C$34*12</f>
        <v>12.271149001028569</v>
      </c>
      <c r="D46" s="22">
        <f t="shared" si="5"/>
        <v>4.5002666933227724</v>
      </c>
      <c r="E46" s="73"/>
      <c r="F46" s="73"/>
    </row>
    <row r="47" spans="1:6">
      <c r="B47" s="20">
        <v>40710</v>
      </c>
      <c r="C47" s="22">
        <f t="shared" si="5"/>
        <v>17.759409571885712</v>
      </c>
      <c r="D47" s="22">
        <f t="shared" si="5"/>
        <v>9.8468013467881192</v>
      </c>
      <c r="E47" s="73"/>
      <c r="F47" s="73"/>
    </row>
    <row r="48" spans="1:6" ht="15">
      <c r="A48" s="34" t="s">
        <v>8</v>
      </c>
      <c r="B48" s="19"/>
      <c r="C48" s="19"/>
      <c r="D48" s="19"/>
      <c r="E48" s="38"/>
      <c r="F48" s="73"/>
    </row>
    <row r="49" spans="1:6">
      <c r="A49" s="5" t="s">
        <v>9</v>
      </c>
      <c r="B49" s="20">
        <v>40488</v>
      </c>
      <c r="C49" s="65">
        <v>0</v>
      </c>
      <c r="D49" s="65">
        <v>0</v>
      </c>
      <c r="E49" s="79" t="s">
        <v>56</v>
      </c>
      <c r="F49" s="73"/>
    </row>
    <row r="50" spans="1:6">
      <c r="B50" s="20">
        <v>40505</v>
      </c>
      <c r="C50" s="65">
        <v>0</v>
      </c>
      <c r="D50" s="65">
        <v>0</v>
      </c>
      <c r="E50" s="71"/>
      <c r="F50" s="38"/>
    </row>
    <row r="51" spans="1:6">
      <c r="B51" s="20">
        <v>40510</v>
      </c>
      <c r="C51" s="65">
        <v>400</v>
      </c>
      <c r="D51" s="65">
        <v>400</v>
      </c>
      <c r="E51" s="71"/>
      <c r="F51" s="38"/>
    </row>
    <row r="52" spans="1:6">
      <c r="B52" s="20">
        <v>40528</v>
      </c>
      <c r="C52" s="65">
        <v>400</v>
      </c>
      <c r="D52" s="65">
        <v>400</v>
      </c>
      <c r="E52" s="71"/>
      <c r="F52" s="77"/>
    </row>
    <row r="53" spans="1:6">
      <c r="B53" s="20">
        <v>40548</v>
      </c>
      <c r="C53" s="65">
        <v>0</v>
      </c>
      <c r="D53" s="65">
        <v>0</v>
      </c>
      <c r="E53" s="71"/>
    </row>
    <row r="54" spans="1:6">
      <c r="B54" s="20">
        <v>40566</v>
      </c>
      <c r="C54" s="65">
        <v>0</v>
      </c>
      <c r="D54" s="65">
        <v>0</v>
      </c>
      <c r="E54" s="71"/>
    </row>
    <row r="55" spans="1:6">
      <c r="B55" s="66">
        <v>40586</v>
      </c>
      <c r="C55" s="65">
        <v>0</v>
      </c>
      <c r="D55" s="65">
        <v>0</v>
      </c>
      <c r="E55" s="71"/>
    </row>
    <row r="56" spans="1:6">
      <c r="B56" s="20">
        <v>40598</v>
      </c>
      <c r="C56" s="65">
        <v>0</v>
      </c>
      <c r="D56" s="65">
        <v>0</v>
      </c>
      <c r="E56" s="71"/>
    </row>
    <row r="57" spans="1:6">
      <c r="B57" s="63">
        <v>40625</v>
      </c>
      <c r="C57" s="22">
        <v>0</v>
      </c>
      <c r="D57" s="22">
        <v>0</v>
      </c>
      <c r="E57" s="38"/>
    </row>
    <row r="58" spans="1:6">
      <c r="B58" s="63">
        <v>40640</v>
      </c>
      <c r="C58" s="22">
        <v>0</v>
      </c>
      <c r="D58" s="22">
        <v>0</v>
      </c>
      <c r="E58" s="73"/>
    </row>
    <row r="59" spans="1:6">
      <c r="B59" s="63">
        <v>40673</v>
      </c>
      <c r="C59" s="22">
        <v>0</v>
      </c>
      <c r="D59" s="22">
        <v>0</v>
      </c>
      <c r="E59" s="73"/>
    </row>
    <row r="60" spans="1:6">
      <c r="B60" s="63">
        <v>40710</v>
      </c>
      <c r="C60" s="22">
        <v>0</v>
      </c>
      <c r="D60" s="22">
        <v>0</v>
      </c>
      <c r="E60" s="73"/>
    </row>
    <row r="61" spans="1:6">
      <c r="B61" s="64"/>
      <c r="C61" s="64"/>
      <c r="D61" s="64"/>
      <c r="E61" s="73"/>
    </row>
    <row r="62" spans="1:6">
      <c r="A62" s="52" t="s">
        <v>11</v>
      </c>
      <c r="B62" s="20">
        <v>40488</v>
      </c>
      <c r="C62" s="21">
        <f>SUM(C$49:C49)/60*3*96.3/(30*35)</f>
        <v>0</v>
      </c>
      <c r="D62" s="21">
        <f>SUM(D$49:D49)/60*3*96.3/(30*35)</f>
        <v>0</v>
      </c>
      <c r="E62" s="73"/>
    </row>
    <row r="63" spans="1:6">
      <c r="B63" s="20">
        <v>40505</v>
      </c>
      <c r="C63" s="21">
        <f>SUM(C$49:C50)/60*3*96.3/(30*35)</f>
        <v>0</v>
      </c>
      <c r="D63" s="21">
        <f>SUM(D$49:D50)/60*3*96.3/(30*35)</f>
        <v>0</v>
      </c>
      <c r="E63" s="73"/>
    </row>
    <row r="64" spans="1:6">
      <c r="A64" s="52"/>
      <c r="B64" s="20">
        <v>40510</v>
      </c>
      <c r="C64" s="21">
        <f>SUM(C$49:C51)/60*3*96.3/(30*35)</f>
        <v>1.8342857142857143</v>
      </c>
      <c r="D64" s="21">
        <f>SUM(D$49:D51)/60*3*96.3/(30*35)</f>
        <v>1.8342857142857143</v>
      </c>
      <c r="E64" s="73"/>
    </row>
    <row r="65" spans="1:6">
      <c r="B65" s="20">
        <v>40528</v>
      </c>
      <c r="C65" s="21">
        <f>SUM(C$49:C52)/60*3*96.3/(30*35)</f>
        <v>3.6685714285714286</v>
      </c>
      <c r="D65" s="21">
        <f>SUM(D$49:D52)/60*3*96.3/(30*35)</f>
        <v>3.6685714285714286</v>
      </c>
      <c r="E65" s="73"/>
      <c r="F65" s="7"/>
    </row>
    <row r="66" spans="1:6">
      <c r="B66" s="20">
        <v>40548</v>
      </c>
      <c r="C66" s="21">
        <f>SUM(C$49:C53)/60*3*96.3/(30*35)</f>
        <v>3.6685714285714286</v>
      </c>
      <c r="D66" s="21">
        <f>SUM(D$49:D53)/60*3*96.3/(30*35)</f>
        <v>3.6685714285714286</v>
      </c>
    </row>
    <row r="67" spans="1:6">
      <c r="B67" s="20">
        <v>40566</v>
      </c>
      <c r="C67" s="21">
        <f>SUM(C$49:C54)/60*3*96.3/(30*35)</f>
        <v>3.6685714285714286</v>
      </c>
      <c r="D67" s="21">
        <f>SUM(D$49:D54)/60*3*96.3/(30*35)</f>
        <v>3.6685714285714286</v>
      </c>
    </row>
    <row r="68" spans="1:6">
      <c r="B68" s="20">
        <v>40586</v>
      </c>
      <c r="C68" s="21">
        <f>SUM(C$49:C55)/60*3*96.3/(30*35)</f>
        <v>3.6685714285714286</v>
      </c>
      <c r="D68" s="21">
        <f>SUM(D$49:D55)/60*3*96.3/(30*35)</f>
        <v>3.6685714285714286</v>
      </c>
    </row>
    <row r="69" spans="1:6">
      <c r="B69" s="20">
        <v>40598</v>
      </c>
      <c r="C69" s="21">
        <f>SUM(C$49:C56)/60*3*96.3/(30*35)</f>
        <v>3.6685714285714286</v>
      </c>
      <c r="D69" s="21">
        <f>SUM(D$49:D56)/60*3*96.3/(30*35)</f>
        <v>3.6685714285714286</v>
      </c>
    </row>
    <row r="70" spans="1:6">
      <c r="B70" s="63">
        <v>40625</v>
      </c>
      <c r="C70" s="22">
        <f>SUM(C$49:C57)/60*3*96.3/(30*35)</f>
        <v>3.6685714285714286</v>
      </c>
      <c r="D70" s="22">
        <f>SUM(D$49:D57)/60*3*96.3/(30*35)</f>
        <v>3.6685714285714286</v>
      </c>
    </row>
    <row r="71" spans="1:6">
      <c r="B71" s="63">
        <v>40640</v>
      </c>
      <c r="C71" s="22">
        <f>SUM(C$49:C58)/60*3*96.3/(30*35)</f>
        <v>3.6685714285714286</v>
      </c>
      <c r="D71" s="22">
        <f>SUM(D$49:D58)/60*3*96.3/(30*35)</f>
        <v>3.6685714285714286</v>
      </c>
    </row>
    <row r="72" spans="1:6">
      <c r="B72" s="63">
        <v>40673</v>
      </c>
      <c r="C72" s="22">
        <f>SUM(C$49:C59)/60*3*96.3/(30*35)</f>
        <v>3.6685714285714286</v>
      </c>
      <c r="D72" s="22">
        <f>SUM(D$49:D59)/60*3*96.3/(30*35)</f>
        <v>3.6685714285714286</v>
      </c>
    </row>
    <row r="73" spans="1:6">
      <c r="B73" s="63">
        <v>40710</v>
      </c>
      <c r="C73" s="22">
        <f>SUM(C$49:C60)/60*3*96.3/(30*35)</f>
        <v>3.6685714285714286</v>
      </c>
      <c r="D73" s="22">
        <f>SUM(D$49:D60)/60*3*96.3/(30*35)</f>
        <v>3.6685714285714286</v>
      </c>
    </row>
    <row r="74" spans="1:6">
      <c r="B74" s="64"/>
      <c r="C74" s="64"/>
      <c r="D74" s="64"/>
    </row>
    <row r="75" spans="1:6" ht="15">
      <c r="A75" s="80" t="s">
        <v>13</v>
      </c>
      <c r="B75" s="20">
        <v>40488</v>
      </c>
      <c r="C75" s="29">
        <f>C62+C36</f>
        <v>0</v>
      </c>
      <c r="D75" s="29">
        <f>D62+D36</f>
        <v>0</v>
      </c>
    </row>
    <row r="76" spans="1:6">
      <c r="B76" s="20">
        <v>40505</v>
      </c>
      <c r="C76" s="29">
        <f>C63+C37</f>
        <v>0.68392255954285697</v>
      </c>
      <c r="D76" s="29">
        <f>D63+D37</f>
        <v>0.67090042398415839</v>
      </c>
    </row>
    <row r="77" spans="1:6">
      <c r="A77" s="52"/>
      <c r="B77" s="20">
        <v>40510</v>
      </c>
      <c r="C77" s="29">
        <f>C64+C38</f>
        <v>3.1133524241999995</v>
      </c>
      <c r="D77" s="29">
        <f>D64+D38</f>
        <v>3.0958702072124469</v>
      </c>
    </row>
    <row r="78" spans="1:6">
      <c r="B78" s="20">
        <v>40528</v>
      </c>
      <c r="C78" s="29">
        <f>C65+C39</f>
        <v>5.7851238576000004</v>
      </c>
      <c r="D78" s="29">
        <f>D65+D39</f>
        <v>6.0302242605080618</v>
      </c>
    </row>
    <row r="79" spans="1:6">
      <c r="B79" s="20">
        <v>40548</v>
      </c>
      <c r="C79" s="29">
        <f>C66+C40</f>
        <v>6.5458381433142856</v>
      </c>
      <c r="D79" s="29">
        <f>D66+D40</f>
        <v>6.7668579238743991</v>
      </c>
    </row>
    <row r="80" spans="1:6">
      <c r="B80" s="67">
        <v>40566</v>
      </c>
      <c r="C80" s="68">
        <f>C67+C41</f>
        <v>7.8101238576000007</v>
      </c>
      <c r="D80" s="68">
        <f>D67+D41</f>
        <v>8.1688381218942006</v>
      </c>
    </row>
    <row r="81" spans="2:4">
      <c r="B81" s="20">
        <v>40586</v>
      </c>
      <c r="C81" s="29">
        <f>C68+C42</f>
        <v>8.9994095718857139</v>
      </c>
      <c r="D81" s="29">
        <f>D68+D42</f>
        <v>9.4757688149635086</v>
      </c>
    </row>
    <row r="82" spans="2:4">
      <c r="B82" s="20">
        <v>40598</v>
      </c>
      <c r="C82" s="29">
        <f>C69+C43</f>
        <v>9.1065524290285715</v>
      </c>
      <c r="D82" s="29">
        <f>D69+D43</f>
        <v>21.487650003082319</v>
      </c>
    </row>
    <row r="83" spans="2:4">
      <c r="B83" s="63">
        <v>40625</v>
      </c>
      <c r="C83" s="22">
        <f>C70+C44</f>
        <v>10.381552429028572</v>
      </c>
      <c r="D83" s="22" t="s">
        <v>53</v>
      </c>
    </row>
    <row r="84" spans="2:4">
      <c r="B84" s="63">
        <v>40640</v>
      </c>
      <c r="C84" s="22" t="s">
        <v>53</v>
      </c>
      <c r="D84" s="22" t="s">
        <v>53</v>
      </c>
    </row>
    <row r="85" spans="2:4">
      <c r="B85" s="63">
        <v>40673</v>
      </c>
      <c r="C85" s="22">
        <f>C72+C46</f>
        <v>15.939720429599998</v>
      </c>
      <c r="D85" s="22">
        <f>D72+D46</f>
        <v>8.1688381218942006</v>
      </c>
    </row>
    <row r="86" spans="2:4">
      <c r="B86" s="63">
        <v>40710</v>
      </c>
      <c r="C86" s="22">
        <f>C73+C47</f>
        <v>21.427981000457141</v>
      </c>
      <c r="D86" s="22">
        <f>D73+D47</f>
        <v>13.515372775359548</v>
      </c>
    </row>
  </sheetData>
  <mergeCells count="2">
    <mergeCell ref="C7:D7"/>
    <mergeCell ref="E16:F17"/>
  </mergeCells>
  <printOptions verticalCentered="1"/>
  <pageMargins left="1.6" right="0.7" top="0.28999999999999998" bottom="0.21" header="0.24" footer="0.18"/>
  <pageSetup scale="64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9"/>
  <sheetViews>
    <sheetView view="pageBreakPreview" zoomScale="80" zoomScaleNormal="90" zoomScaleSheetLayoutView="80" workbookViewId="0">
      <selection activeCell="E16" sqref="E16"/>
    </sheetView>
  </sheetViews>
  <sheetFormatPr defaultRowHeight="14.25"/>
  <cols>
    <col min="1" max="1" width="26.7109375" style="5" customWidth="1"/>
    <col min="2" max="2" width="19.7109375" style="5" customWidth="1"/>
    <col min="3" max="3" width="15.7109375" style="5" bestFit="1" customWidth="1"/>
    <col min="4" max="4" width="19.28515625" style="5" bestFit="1" customWidth="1"/>
    <col min="5" max="5" width="12.7109375" style="5" customWidth="1"/>
    <col min="6" max="6" width="12.42578125" style="5" customWidth="1"/>
    <col min="7" max="7" width="4.140625" style="5" customWidth="1"/>
    <col min="8" max="8" width="12.5703125" style="5" bestFit="1" customWidth="1"/>
    <col min="9" max="9" width="11.5703125" style="5" bestFit="1" customWidth="1"/>
    <col min="10" max="10" width="11.5703125" style="5" customWidth="1"/>
    <col min="11" max="11" width="10.42578125" style="5" customWidth="1"/>
    <col min="12" max="12" width="25.42578125" style="5" customWidth="1"/>
    <col min="13" max="13" width="12.28515625" style="5" customWidth="1"/>
    <col min="14" max="14" width="15.7109375" style="5" customWidth="1"/>
    <col min="15" max="15" width="14.5703125" style="5" customWidth="1"/>
    <col min="16" max="17" width="9.140625" style="5"/>
    <col min="18" max="18" width="9.140625" style="5" customWidth="1"/>
    <col min="19" max="19" width="7.42578125" style="5" customWidth="1"/>
    <col min="20" max="20" width="15.42578125" style="5" customWidth="1"/>
    <col min="21" max="21" width="10" style="5" customWidth="1"/>
    <col min="22" max="22" width="11.85546875" style="5" bestFit="1" customWidth="1"/>
    <col min="23" max="24" width="23.140625" style="5" customWidth="1"/>
    <col min="25" max="16384" width="9.140625" style="5"/>
  </cols>
  <sheetData>
    <row r="1" spans="1:6" ht="18">
      <c r="A1" s="10" t="s">
        <v>0</v>
      </c>
    </row>
    <row r="2" spans="1:6">
      <c r="A2" s="11" t="s">
        <v>1</v>
      </c>
    </row>
    <row r="3" spans="1:6" ht="18" customHeight="1">
      <c r="A3" s="12" t="s">
        <v>54</v>
      </c>
    </row>
    <row r="4" spans="1:6">
      <c r="B4" s="11" t="s">
        <v>60</v>
      </c>
    </row>
    <row r="5" spans="1:6" ht="18">
      <c r="A5" s="5" t="s">
        <v>28</v>
      </c>
      <c r="B5" s="10" t="s">
        <v>29</v>
      </c>
    </row>
    <row r="6" spans="1:6">
      <c r="B6" s="37" t="s">
        <v>15</v>
      </c>
      <c r="D6" s="7"/>
    </row>
    <row r="7" spans="1:6">
      <c r="A7" s="11"/>
      <c r="B7" s="19" t="s">
        <v>4</v>
      </c>
      <c r="C7" s="19" t="s">
        <v>63</v>
      </c>
      <c r="D7" s="19" t="s">
        <v>64</v>
      </c>
      <c r="E7" s="16"/>
      <c r="F7" s="16"/>
    </row>
    <row r="8" spans="1:6">
      <c r="A8" s="59" t="s">
        <v>5</v>
      </c>
      <c r="B8" s="20">
        <v>40549</v>
      </c>
      <c r="C8" s="117">
        <v>3.0000000000000001E-3</v>
      </c>
      <c r="D8" s="117">
        <v>3.0000000000000001E-3</v>
      </c>
      <c r="E8" s="16"/>
      <c r="F8" s="16"/>
    </row>
    <row r="9" spans="1:6">
      <c r="A9" s="11"/>
      <c r="B9" s="20">
        <v>40566</v>
      </c>
      <c r="C9" s="117">
        <v>3.0000000000000001E-3</v>
      </c>
      <c r="D9" s="117">
        <v>3.0000000000000001E-3</v>
      </c>
      <c r="E9" s="16"/>
      <c r="F9" s="16"/>
    </row>
    <row r="10" spans="1:6">
      <c r="A10" s="11"/>
      <c r="B10" s="20">
        <v>40586</v>
      </c>
      <c r="C10" s="19">
        <v>3.8899999999999998E-3</v>
      </c>
      <c r="D10" s="19">
        <v>7.0000000000000001E-3</v>
      </c>
      <c r="F10" s="16"/>
    </row>
    <row r="11" spans="1:6" ht="15" customHeight="1">
      <c r="A11" s="11"/>
      <c r="B11" s="20">
        <v>40598</v>
      </c>
      <c r="C11" s="118">
        <v>3.2000000000000001E-2</v>
      </c>
      <c r="D11" s="118">
        <v>1.33</v>
      </c>
      <c r="E11" s="125" t="s">
        <v>76</v>
      </c>
      <c r="F11" s="124"/>
    </row>
    <row r="12" spans="1:6" ht="15" customHeight="1">
      <c r="A12" s="11"/>
      <c r="B12" s="20">
        <v>40626</v>
      </c>
      <c r="C12" s="128">
        <v>0.17699999999999999</v>
      </c>
      <c r="D12" s="128">
        <v>4.2830000000000004</v>
      </c>
      <c r="E12" s="129"/>
      <c r="F12" s="127"/>
    </row>
    <row r="13" spans="1:6">
      <c r="A13" s="11"/>
      <c r="B13" s="19"/>
      <c r="C13" s="119"/>
      <c r="D13" s="119"/>
      <c r="E13" s="126"/>
      <c r="F13" s="127"/>
    </row>
    <row r="14" spans="1:6" ht="15" customHeight="1">
      <c r="A14" s="60" t="s">
        <v>6</v>
      </c>
      <c r="B14" s="20">
        <v>40549</v>
      </c>
      <c r="C14" s="21">
        <f t="shared" ref="C14:D18" si="0">C8-C$8</f>
        <v>0</v>
      </c>
      <c r="D14" s="21">
        <f t="shared" si="0"/>
        <v>0</v>
      </c>
      <c r="E14" s="16"/>
      <c r="F14" s="16"/>
    </row>
    <row r="15" spans="1:6">
      <c r="A15" s="11"/>
      <c r="B15" s="20">
        <v>40566</v>
      </c>
      <c r="C15" s="21">
        <f t="shared" si="0"/>
        <v>0</v>
      </c>
      <c r="D15" s="21">
        <f t="shared" si="0"/>
        <v>0</v>
      </c>
      <c r="E15" s="16"/>
      <c r="F15" s="16"/>
    </row>
    <row r="16" spans="1:6">
      <c r="A16" s="11"/>
      <c r="B16" s="20">
        <v>40586</v>
      </c>
      <c r="C16" s="120">
        <f t="shared" si="0"/>
        <v>8.8999999999999973E-4</v>
      </c>
      <c r="D16" s="121">
        <f t="shared" si="0"/>
        <v>4.0000000000000001E-3</v>
      </c>
      <c r="E16" s="16"/>
      <c r="F16" s="16"/>
    </row>
    <row r="17" spans="1:6" ht="15" customHeight="1">
      <c r="A17" s="11"/>
      <c r="B17" s="20">
        <v>40598</v>
      </c>
      <c r="C17" s="120">
        <f t="shared" si="0"/>
        <v>2.9000000000000001E-2</v>
      </c>
      <c r="D17" s="122">
        <f t="shared" si="0"/>
        <v>1.3270000000000002</v>
      </c>
      <c r="E17" s="47"/>
      <c r="F17" s="16"/>
    </row>
    <row r="18" spans="1:6">
      <c r="A18" s="11"/>
      <c r="B18" s="20">
        <v>40626</v>
      </c>
      <c r="C18" s="120">
        <f t="shared" si="0"/>
        <v>0.17399999999999999</v>
      </c>
      <c r="D18" s="122">
        <f t="shared" si="0"/>
        <v>4.28</v>
      </c>
      <c r="E18" s="16"/>
      <c r="F18" s="16"/>
    </row>
    <row r="19" spans="1:6">
      <c r="A19" s="123" t="s">
        <v>7</v>
      </c>
      <c r="B19" s="19"/>
      <c r="C19" s="26">
        <v>0.04</v>
      </c>
      <c r="D19" s="26">
        <v>0.05</v>
      </c>
      <c r="E19" s="16"/>
      <c r="F19" s="16"/>
    </row>
    <row r="20" spans="1:6">
      <c r="A20" s="11"/>
      <c r="B20" s="20"/>
      <c r="C20" s="19"/>
      <c r="D20" s="19"/>
      <c r="E20" s="16"/>
      <c r="F20" s="16"/>
    </row>
    <row r="21" spans="1:6">
      <c r="A21" s="60" t="s">
        <v>49</v>
      </c>
      <c r="B21" s="20">
        <v>40549</v>
      </c>
      <c r="C21" s="26">
        <f t="shared" ref="C21:D23" si="1">C14/C$19*12</f>
        <v>0</v>
      </c>
      <c r="D21" s="26">
        <f t="shared" si="1"/>
        <v>0</v>
      </c>
      <c r="E21" s="16"/>
      <c r="F21" s="16"/>
    </row>
    <row r="22" spans="1:6">
      <c r="A22" s="11"/>
      <c r="B22" s="20">
        <v>40566</v>
      </c>
      <c r="C22" s="26">
        <f t="shared" si="1"/>
        <v>0</v>
      </c>
      <c r="D22" s="26">
        <f t="shared" si="1"/>
        <v>0</v>
      </c>
      <c r="E22" s="16"/>
      <c r="F22" s="16"/>
    </row>
    <row r="23" spans="1:6">
      <c r="A23" s="11"/>
      <c r="B23" s="20">
        <v>40586</v>
      </c>
      <c r="C23" s="26">
        <f t="shared" si="1"/>
        <v>0.2669999999999999</v>
      </c>
      <c r="D23" s="26">
        <f t="shared" si="1"/>
        <v>0.96</v>
      </c>
      <c r="E23" s="16"/>
      <c r="F23" s="16"/>
    </row>
    <row r="24" spans="1:6">
      <c r="A24" s="11"/>
      <c r="B24" s="20">
        <v>40598</v>
      </c>
      <c r="C24" s="26">
        <f t="shared" ref="C24:D24" si="2">C17/C$19*12</f>
        <v>8.6999999999999993</v>
      </c>
      <c r="D24" s="26">
        <f t="shared" si="2"/>
        <v>318.48</v>
      </c>
      <c r="E24" s="16"/>
      <c r="F24" s="16"/>
    </row>
    <row r="25" spans="1:6">
      <c r="A25" s="11"/>
      <c r="B25" s="20">
        <v>40626</v>
      </c>
      <c r="C25" s="26">
        <f t="shared" ref="C25:D25" si="3">C18/C$19*12</f>
        <v>52.199999999999996</v>
      </c>
      <c r="D25" s="26">
        <f t="shared" si="3"/>
        <v>1027.1999999999998</v>
      </c>
      <c r="E25" s="16"/>
      <c r="F25" s="16"/>
    </row>
    <row r="26" spans="1:6">
      <c r="A26" s="31" t="s">
        <v>8</v>
      </c>
      <c r="B26" s="19"/>
      <c r="C26" s="64"/>
      <c r="D26" s="64"/>
      <c r="E26" s="16"/>
      <c r="F26" s="16"/>
    </row>
    <row r="27" spans="1:6" ht="15.75" customHeight="1">
      <c r="A27" s="11" t="s">
        <v>9</v>
      </c>
      <c r="B27" s="20">
        <v>40483</v>
      </c>
      <c r="C27" s="26">
        <v>0</v>
      </c>
      <c r="D27" s="26">
        <f>6*60</f>
        <v>360</v>
      </c>
      <c r="E27" s="16"/>
      <c r="F27" s="16"/>
    </row>
    <row r="28" spans="1:6" ht="15.75" customHeight="1">
      <c r="A28" s="11"/>
      <c r="B28" s="20">
        <v>40490</v>
      </c>
      <c r="C28" s="26">
        <v>0</v>
      </c>
      <c r="D28" s="26">
        <f>6*60</f>
        <v>360</v>
      </c>
      <c r="E28" s="16"/>
      <c r="F28" s="16"/>
    </row>
    <row r="29" spans="1:6">
      <c r="A29" s="11"/>
      <c r="B29" s="20">
        <v>40498</v>
      </c>
      <c r="C29" s="26">
        <v>0</v>
      </c>
      <c r="D29" s="26">
        <f>6*60</f>
        <v>360</v>
      </c>
      <c r="E29" s="16"/>
      <c r="F29" s="16"/>
    </row>
    <row r="30" spans="1:6" ht="15.75" customHeight="1">
      <c r="A30" s="11"/>
      <c r="B30" s="20">
        <v>40505</v>
      </c>
      <c r="C30" s="26">
        <v>0</v>
      </c>
      <c r="D30" s="26">
        <f>4*60</f>
        <v>240</v>
      </c>
      <c r="E30" s="16"/>
      <c r="F30" s="16"/>
    </row>
    <row r="31" spans="1:6">
      <c r="A31" s="11"/>
      <c r="B31" s="20">
        <v>40512</v>
      </c>
      <c r="C31" s="26">
        <v>0</v>
      </c>
      <c r="D31" s="26">
        <f>4*60</f>
        <v>240</v>
      </c>
      <c r="E31" s="16"/>
      <c r="F31" s="16"/>
    </row>
    <row r="32" spans="1:6">
      <c r="A32" s="60"/>
      <c r="B32" s="20">
        <v>40586</v>
      </c>
      <c r="C32" s="26">
        <v>0</v>
      </c>
      <c r="D32" s="26">
        <v>0</v>
      </c>
      <c r="E32" s="16"/>
      <c r="F32" s="16"/>
    </row>
    <row r="33" spans="1:6">
      <c r="A33" s="11"/>
      <c r="B33" s="20">
        <v>40598</v>
      </c>
      <c r="C33" s="26">
        <v>0</v>
      </c>
      <c r="D33" s="26">
        <v>0</v>
      </c>
      <c r="E33" s="16"/>
      <c r="F33" s="16"/>
    </row>
    <row r="34" spans="1:6">
      <c r="A34" s="11"/>
      <c r="B34" s="20">
        <v>40626</v>
      </c>
      <c r="C34" s="26">
        <v>0</v>
      </c>
      <c r="D34" s="26">
        <v>0</v>
      </c>
      <c r="E34" s="16"/>
      <c r="F34" s="16"/>
    </row>
    <row r="35" spans="1:6">
      <c r="A35" s="11"/>
      <c r="B35" s="19"/>
      <c r="C35" s="64"/>
      <c r="D35" s="64"/>
      <c r="E35" s="16"/>
      <c r="F35" s="16"/>
    </row>
    <row r="36" spans="1:6">
      <c r="A36" s="11" t="s">
        <v>11</v>
      </c>
      <c r="B36" s="20">
        <v>40483</v>
      </c>
      <c r="C36" s="21">
        <f>SUM(C$27:C27)/60*2.75*96.3/(30*38)</f>
        <v>0</v>
      </c>
      <c r="D36" s="21">
        <f>SUM(D$27:D27)/60*2.75*96.3/(30*38)</f>
        <v>1.3938157894736842</v>
      </c>
      <c r="E36" s="16"/>
      <c r="F36" s="16"/>
    </row>
    <row r="37" spans="1:6">
      <c r="A37" s="11"/>
      <c r="B37" s="20">
        <v>40490</v>
      </c>
      <c r="C37" s="21">
        <f>SUM(C$27:C28)/60*2.75*96.3/(30*38)</f>
        <v>0</v>
      </c>
      <c r="D37" s="21">
        <f>SUM(D$27:D28)/60*2.75*96.3/(30*38)</f>
        <v>2.7876315789473685</v>
      </c>
      <c r="E37" s="16"/>
      <c r="F37" s="16"/>
    </row>
    <row r="38" spans="1:6" ht="15.75" customHeight="1">
      <c r="A38" s="59"/>
      <c r="B38" s="20">
        <v>40498</v>
      </c>
      <c r="C38" s="21">
        <f>SUM(C$27:C29)/60*2.75*96.3/(30*38)</f>
        <v>0</v>
      </c>
      <c r="D38" s="21">
        <f>SUM(D$27:D29)/60*2.75*96.3/(30*38)</f>
        <v>4.1814473684210522</v>
      </c>
      <c r="E38" s="16"/>
      <c r="F38" s="16"/>
    </row>
    <row r="39" spans="1:6">
      <c r="A39" s="60"/>
      <c r="B39" s="20">
        <v>40505</v>
      </c>
      <c r="C39" s="21">
        <f>SUM(C$27:C30)/60*2.75*96.3/(30*38)</f>
        <v>0</v>
      </c>
      <c r="D39" s="21">
        <f>SUM(D$27:D30)/60*2.75*96.3/(30*38)</f>
        <v>5.1106578947368417</v>
      </c>
      <c r="E39" s="16"/>
      <c r="F39" s="16"/>
    </row>
    <row r="40" spans="1:6">
      <c r="A40" s="11"/>
      <c r="B40" s="20">
        <v>40512</v>
      </c>
      <c r="C40" s="21">
        <f>SUM(C$27:C31)/60*2.75*96.3/(30*38)</f>
        <v>0</v>
      </c>
      <c r="D40" s="21">
        <f>SUM(D$27:D31)/60*2.75*96.3/(30*38)</f>
        <v>6.0398684210526312</v>
      </c>
      <c r="E40" s="16"/>
      <c r="F40" s="16"/>
    </row>
    <row r="41" spans="1:6" ht="15.75" customHeight="1">
      <c r="A41" s="11"/>
      <c r="B41" s="20">
        <v>40566</v>
      </c>
      <c r="C41" s="21">
        <f>SUM(C$27:C31)/60*2.75*96.3/(30*38)</f>
        <v>0</v>
      </c>
      <c r="D41" s="21">
        <f>SUM(D$27:D31)/60*2.75*96.3/(30*38)</f>
        <v>6.0398684210526312</v>
      </c>
      <c r="E41" s="16"/>
      <c r="F41" s="16"/>
    </row>
    <row r="42" spans="1:6">
      <c r="A42" s="11"/>
      <c r="B42" s="20">
        <v>40586</v>
      </c>
      <c r="C42" s="21">
        <f>SUM(C$27:C32)/60*2.75*96.3/(30*38)</f>
        <v>0</v>
      </c>
      <c r="D42" s="21">
        <f>SUM(D$27:D32)/60*2.75*96.3/(30*38)</f>
        <v>6.0398684210526312</v>
      </c>
      <c r="E42" s="16"/>
      <c r="F42" s="16"/>
    </row>
    <row r="43" spans="1:6">
      <c r="A43" s="11"/>
      <c r="B43" s="20">
        <v>40598</v>
      </c>
      <c r="C43" s="21">
        <f>SUM(C$27:C33)/60*2.75*96.3/(30*38)</f>
        <v>0</v>
      </c>
      <c r="D43" s="21">
        <f>SUM(D$27:D33)/60*2.75*96.3/(30*38)</f>
        <v>6.0398684210526312</v>
      </c>
      <c r="E43" s="16"/>
      <c r="F43" s="16"/>
    </row>
    <row r="44" spans="1:6">
      <c r="A44" s="11"/>
      <c r="B44" s="20">
        <v>40626</v>
      </c>
      <c r="C44" s="21">
        <f>SUM(C$27:C34)/60*2.75*96.3/(30*38)</f>
        <v>0</v>
      </c>
      <c r="D44" s="21">
        <f>SUM(D$27:D34)/60*2.75*96.3/(30*38)</f>
        <v>6.0398684210526312</v>
      </c>
      <c r="E44" s="16"/>
      <c r="F44" s="16"/>
    </row>
    <row r="45" spans="1:6">
      <c r="A45" s="11"/>
      <c r="B45" s="19"/>
      <c r="C45" s="64"/>
      <c r="D45" s="64"/>
      <c r="E45" s="16"/>
      <c r="F45" s="16"/>
    </row>
    <row r="46" spans="1:6">
      <c r="A46" s="31" t="s">
        <v>13</v>
      </c>
      <c r="B46" s="20">
        <v>40549</v>
      </c>
      <c r="C46" s="29">
        <f>C40+C21</f>
        <v>0</v>
      </c>
      <c r="D46" s="29">
        <f>D36+D21</f>
        <v>1.3938157894736842</v>
      </c>
      <c r="E46" s="16"/>
      <c r="F46" s="16"/>
    </row>
    <row r="47" spans="1:6">
      <c r="A47" s="11"/>
      <c r="B47" s="20">
        <v>40566</v>
      </c>
      <c r="C47" s="29">
        <f>C37+C22</f>
        <v>0</v>
      </c>
      <c r="D47" s="29">
        <f>D41+D22</f>
        <v>6.0398684210526312</v>
      </c>
      <c r="E47" s="16"/>
      <c r="F47" s="16"/>
    </row>
    <row r="48" spans="1:6">
      <c r="A48" s="11"/>
      <c r="B48" s="20">
        <v>40598</v>
      </c>
      <c r="C48" s="29">
        <f>C38+C23</f>
        <v>0.2669999999999999</v>
      </c>
      <c r="D48" s="29">
        <f>D42+D23</f>
        <v>6.9998684210526312</v>
      </c>
      <c r="E48" s="16"/>
      <c r="F48" s="16"/>
    </row>
    <row r="49" spans="1:1">
      <c r="A49" s="11"/>
    </row>
  </sheetData>
  <printOptions verticalCentered="1"/>
  <pageMargins left="1.46" right="0.24" top="0.27" bottom="0.35" header="0.2" footer="0.3"/>
  <pageSetup scale="7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82"/>
  <sheetViews>
    <sheetView zoomScaleNormal="100" workbookViewId="0">
      <selection activeCell="G24" sqref="G24"/>
    </sheetView>
  </sheetViews>
  <sheetFormatPr defaultRowHeight="14.25"/>
  <cols>
    <col min="1" max="1" width="30" style="5" customWidth="1"/>
    <col min="2" max="2" width="11.85546875" style="5" bestFit="1" customWidth="1"/>
    <col min="3" max="3" width="15" style="5" bestFit="1" customWidth="1"/>
    <col min="4" max="4" width="8.5703125" style="5" bestFit="1" customWidth="1"/>
    <col min="5" max="16384" width="9.140625" style="5"/>
  </cols>
  <sheetData>
    <row r="1" spans="1:7" ht="18">
      <c r="A1" s="10" t="s">
        <v>0</v>
      </c>
    </row>
    <row r="2" spans="1:7" ht="15">
      <c r="A2" s="11" t="s">
        <v>1</v>
      </c>
      <c r="C2" s="35"/>
    </row>
    <row r="3" spans="1:7" ht="18">
      <c r="A3" s="12" t="s">
        <v>54</v>
      </c>
    </row>
    <row r="4" spans="1:7" ht="23.25">
      <c r="A4" s="6"/>
      <c r="B4" s="11" t="s">
        <v>59</v>
      </c>
    </row>
    <row r="5" spans="1:7" ht="18">
      <c r="B5" s="10" t="s">
        <v>17</v>
      </c>
    </row>
    <row r="6" spans="1:7">
      <c r="B6" s="15" t="s">
        <v>70</v>
      </c>
      <c r="D6" s="7"/>
    </row>
    <row r="7" spans="1:7">
      <c r="B7" s="97"/>
      <c r="C7" s="61" t="s">
        <v>67</v>
      </c>
      <c r="D7" s="18"/>
      <c r="E7" s="16"/>
      <c r="F7" s="16"/>
      <c r="G7" s="16"/>
    </row>
    <row r="8" spans="1:7">
      <c r="A8" s="11"/>
      <c r="B8" s="19" t="s">
        <v>4</v>
      </c>
      <c r="C8" s="98" t="s">
        <v>18</v>
      </c>
      <c r="D8" s="98" t="s">
        <v>43</v>
      </c>
      <c r="E8" s="99"/>
      <c r="F8" s="100"/>
      <c r="G8" s="100"/>
    </row>
    <row r="9" spans="1:7">
      <c r="A9" s="91" t="s">
        <v>5</v>
      </c>
      <c r="B9" s="20">
        <v>40488</v>
      </c>
      <c r="C9" s="19" t="s">
        <v>53</v>
      </c>
      <c r="D9" s="19" t="s">
        <v>53</v>
      </c>
      <c r="E9" s="101"/>
      <c r="F9" s="100"/>
      <c r="G9" s="100"/>
    </row>
    <row r="10" spans="1:7">
      <c r="A10" s="11"/>
      <c r="B10" s="20">
        <v>40505</v>
      </c>
      <c r="C10" s="21">
        <f>128263*3.06888328*10^(-6)</f>
        <v>0.39362417614264</v>
      </c>
      <c r="D10" s="21">
        <f>40673*3.06888328*10^(-6)</f>
        <v>0.12482068964743999</v>
      </c>
      <c r="E10" s="102"/>
      <c r="F10" s="100"/>
      <c r="G10" s="100"/>
    </row>
    <row r="11" spans="1:7">
      <c r="A11" s="92"/>
      <c r="B11" s="20">
        <v>40510</v>
      </c>
      <c r="C11" s="21">
        <f>132005*3.06888328*10^(-6)</f>
        <v>0.4051079373764</v>
      </c>
      <c r="D11" s="21">
        <f>43915*3.06888328*10^(-6)</f>
        <v>0.1347700092412</v>
      </c>
      <c r="E11" s="102"/>
      <c r="F11" s="100"/>
      <c r="G11" s="100"/>
    </row>
    <row r="12" spans="1:7">
      <c r="A12" s="93"/>
      <c r="B12" s="20">
        <v>40528</v>
      </c>
      <c r="C12" s="21">
        <v>0.42</v>
      </c>
      <c r="D12" s="21">
        <v>0.14000000000000001</v>
      </c>
      <c r="E12" s="102"/>
      <c r="F12" s="100"/>
      <c r="G12" s="100"/>
    </row>
    <row r="13" spans="1:7">
      <c r="A13" s="93"/>
      <c r="B13" s="20">
        <v>40549</v>
      </c>
      <c r="C13" s="21">
        <v>0.442</v>
      </c>
      <c r="D13" s="21">
        <v>0.16500000000000001</v>
      </c>
      <c r="E13" s="16"/>
      <c r="F13" s="16"/>
      <c r="G13" s="16"/>
    </row>
    <row r="14" spans="1:7" ht="15" customHeight="1">
      <c r="A14" s="93"/>
      <c r="B14" s="20">
        <v>40566</v>
      </c>
      <c r="C14" s="103">
        <v>0.52</v>
      </c>
      <c r="D14" s="103">
        <v>0.25</v>
      </c>
      <c r="E14" s="104" t="s">
        <v>55</v>
      </c>
      <c r="F14" s="105"/>
      <c r="G14" s="106"/>
    </row>
    <row r="15" spans="1:7">
      <c r="A15" s="93"/>
      <c r="B15" s="20">
        <v>40586</v>
      </c>
      <c r="C15" s="103">
        <v>0.63</v>
      </c>
      <c r="D15" s="103">
        <v>0.32</v>
      </c>
      <c r="E15" s="104"/>
      <c r="F15" s="105"/>
      <c r="G15" s="106"/>
    </row>
    <row r="16" spans="1:7">
      <c r="A16" s="93"/>
      <c r="B16" s="20">
        <v>40598</v>
      </c>
      <c r="C16" s="82">
        <v>0</v>
      </c>
      <c r="D16" s="82">
        <v>0</v>
      </c>
      <c r="E16" s="104"/>
      <c r="F16" s="105"/>
      <c r="G16" s="106"/>
    </row>
    <row r="17" spans="1:7">
      <c r="A17" s="11"/>
      <c r="B17" s="63">
        <v>40625</v>
      </c>
      <c r="C17" s="48">
        <v>7.0000000000000007E-2</v>
      </c>
      <c r="D17" s="48">
        <v>0.05</v>
      </c>
      <c r="E17" s="107"/>
      <c r="F17" s="108"/>
      <c r="G17" s="106"/>
    </row>
    <row r="18" spans="1:7">
      <c r="A18" s="11"/>
      <c r="B18" s="63">
        <v>40640</v>
      </c>
      <c r="C18" s="48" t="s">
        <v>53</v>
      </c>
      <c r="D18" s="48" t="s">
        <v>53</v>
      </c>
      <c r="E18" s="109"/>
      <c r="F18" s="109"/>
      <c r="G18" s="106"/>
    </row>
    <row r="19" spans="1:7">
      <c r="A19" s="11"/>
      <c r="B19" s="63">
        <v>40671</v>
      </c>
      <c r="C19" s="48">
        <v>0.39</v>
      </c>
      <c r="D19" s="48">
        <v>0.26</v>
      </c>
      <c r="E19" s="109"/>
      <c r="F19" s="109"/>
      <c r="G19" s="106"/>
    </row>
    <row r="20" spans="1:7">
      <c r="A20" s="11"/>
      <c r="B20" s="64"/>
      <c r="C20" s="64"/>
      <c r="D20" s="64"/>
      <c r="E20" s="109"/>
      <c r="F20" s="109"/>
      <c r="G20" s="106"/>
    </row>
    <row r="21" spans="1:7">
      <c r="A21" s="11" t="s">
        <v>6</v>
      </c>
      <c r="B21" s="20">
        <v>40488</v>
      </c>
      <c r="C21" s="19" t="s">
        <v>53</v>
      </c>
      <c r="D21" s="19" t="s">
        <v>53</v>
      </c>
      <c r="E21" s="16"/>
      <c r="F21" s="16"/>
      <c r="G21" s="16"/>
    </row>
    <row r="22" spans="1:7">
      <c r="A22" s="11"/>
      <c r="B22" s="20">
        <v>40505</v>
      </c>
      <c r="C22" s="21">
        <f t="shared" ref="C22:D27" si="0">C10-C$10</f>
        <v>0</v>
      </c>
      <c r="D22" s="21">
        <f t="shared" si="0"/>
        <v>0</v>
      </c>
      <c r="E22" s="16"/>
      <c r="F22" s="16"/>
      <c r="G22" s="16"/>
    </row>
    <row r="23" spans="1:7">
      <c r="A23" s="11"/>
      <c r="B23" s="20">
        <v>40510</v>
      </c>
      <c r="C23" s="21">
        <f t="shared" si="0"/>
        <v>1.1483761233759993E-2</v>
      </c>
      <c r="D23" s="21">
        <f t="shared" si="0"/>
        <v>9.9493195937600115E-3</v>
      </c>
      <c r="E23" s="16"/>
      <c r="F23" s="16"/>
      <c r="G23" s="16"/>
    </row>
    <row r="24" spans="1:7">
      <c r="A24" s="11"/>
      <c r="B24" s="20">
        <v>40528</v>
      </c>
      <c r="C24" s="21">
        <f t="shared" si="0"/>
        <v>2.6375823857359981E-2</v>
      </c>
      <c r="D24" s="21">
        <f t="shared" si="0"/>
        <v>1.5179310352560024E-2</v>
      </c>
      <c r="E24" s="16"/>
      <c r="F24" s="16"/>
      <c r="G24" s="16"/>
    </row>
    <row r="25" spans="1:7">
      <c r="A25" s="11"/>
      <c r="B25" s="20">
        <v>40549</v>
      </c>
      <c r="C25" s="21">
        <f t="shared" si="0"/>
        <v>4.8375823857360001E-2</v>
      </c>
      <c r="D25" s="21">
        <f t="shared" si="0"/>
        <v>4.0179310352560019E-2</v>
      </c>
      <c r="E25" s="16"/>
      <c r="F25" s="16"/>
      <c r="G25" s="16"/>
    </row>
    <row r="26" spans="1:7">
      <c r="A26" s="11"/>
      <c r="B26" s="20">
        <v>40566</v>
      </c>
      <c r="C26" s="110">
        <f t="shared" si="0"/>
        <v>0.12637582385736001</v>
      </c>
      <c r="D26" s="110">
        <f t="shared" si="0"/>
        <v>0.12517931035256002</v>
      </c>
      <c r="E26" s="16"/>
      <c r="F26" s="16"/>
      <c r="G26" s="16"/>
    </row>
    <row r="27" spans="1:7">
      <c r="A27" s="11"/>
      <c r="B27" s="20">
        <v>40586</v>
      </c>
      <c r="C27" s="110">
        <f t="shared" si="0"/>
        <v>0.23637582385736</v>
      </c>
      <c r="D27" s="110">
        <f t="shared" si="0"/>
        <v>0.19517931035256003</v>
      </c>
      <c r="E27" s="16"/>
      <c r="F27" s="16"/>
      <c r="G27" s="16"/>
    </row>
    <row r="28" spans="1:7">
      <c r="A28" s="11"/>
      <c r="B28" s="20">
        <v>40598</v>
      </c>
      <c r="C28" s="110">
        <v>0</v>
      </c>
      <c r="D28" s="110">
        <v>0</v>
      </c>
      <c r="E28" s="16"/>
      <c r="F28" s="16"/>
      <c r="G28" s="16"/>
    </row>
    <row r="29" spans="1:7">
      <c r="A29" s="11"/>
      <c r="B29" s="63">
        <v>40625</v>
      </c>
      <c r="C29" s="111">
        <v>7.0000000000000007E-2</v>
      </c>
      <c r="D29" s="111">
        <v>0.05</v>
      </c>
      <c r="E29" s="16"/>
      <c r="F29" s="16"/>
      <c r="G29" s="16"/>
    </row>
    <row r="30" spans="1:7">
      <c r="A30" s="11"/>
      <c r="B30" s="63">
        <v>40640</v>
      </c>
      <c r="C30" s="111" t="s">
        <v>53</v>
      </c>
      <c r="D30" s="111" t="s">
        <v>53</v>
      </c>
      <c r="E30" s="16"/>
      <c r="F30" s="16"/>
      <c r="G30" s="16"/>
    </row>
    <row r="31" spans="1:7">
      <c r="A31" s="11"/>
      <c r="B31" s="63">
        <v>40671</v>
      </c>
      <c r="C31" s="111">
        <v>0.39</v>
      </c>
      <c r="D31" s="111">
        <v>0.26</v>
      </c>
      <c r="E31" s="16"/>
      <c r="F31" s="16"/>
      <c r="G31" s="16"/>
    </row>
    <row r="32" spans="1:7">
      <c r="A32" s="11"/>
      <c r="B32" s="19"/>
      <c r="C32" s="19"/>
      <c r="D32" s="19"/>
      <c r="E32" s="16"/>
      <c r="F32" s="16"/>
      <c r="G32" s="16"/>
    </row>
    <row r="33" spans="1:7">
      <c r="A33" s="11" t="s">
        <v>7</v>
      </c>
      <c r="B33" s="19"/>
      <c r="C33" s="26">
        <v>0.93</v>
      </c>
      <c r="D33" s="26">
        <v>0.57999999999999996</v>
      </c>
      <c r="E33" s="16"/>
      <c r="F33" s="16"/>
      <c r="G33" s="16"/>
    </row>
    <row r="34" spans="1:7">
      <c r="A34" s="11"/>
      <c r="B34" s="64"/>
      <c r="C34" s="19"/>
      <c r="D34" s="19"/>
      <c r="E34" s="16"/>
      <c r="F34" s="16"/>
      <c r="G34" s="16"/>
    </row>
    <row r="35" spans="1:7">
      <c r="A35" s="11" t="s">
        <v>49</v>
      </c>
      <c r="B35" s="20">
        <v>40488</v>
      </c>
      <c r="C35" s="19" t="s">
        <v>53</v>
      </c>
      <c r="D35" s="19" t="s">
        <v>53</v>
      </c>
      <c r="E35" s="16"/>
      <c r="F35" s="16"/>
      <c r="G35" s="16"/>
    </row>
    <row r="36" spans="1:7">
      <c r="A36" s="11"/>
      <c r="B36" s="20">
        <v>40505</v>
      </c>
      <c r="C36" s="26">
        <f>C22/C33*12</f>
        <v>0</v>
      </c>
      <c r="D36" s="26">
        <f>D22/D33*12</f>
        <v>0</v>
      </c>
      <c r="E36" s="16"/>
      <c r="F36" s="16"/>
      <c r="G36" s="16"/>
    </row>
    <row r="37" spans="1:7">
      <c r="A37" s="11"/>
      <c r="B37" s="20">
        <v>40510</v>
      </c>
      <c r="C37" s="26">
        <f>C23/C33*12</f>
        <v>0.14817756430658052</v>
      </c>
      <c r="D37" s="26">
        <f>D23/D33*12</f>
        <v>0.20584799159503472</v>
      </c>
      <c r="E37" s="16"/>
      <c r="F37" s="16"/>
      <c r="G37" s="16"/>
    </row>
    <row r="38" spans="1:7">
      <c r="A38" s="11"/>
      <c r="B38" s="20">
        <v>40528</v>
      </c>
      <c r="C38" s="26">
        <f t="shared" ref="C38:D41" si="1">C24/C$33*12</f>
        <v>0.34033321106270942</v>
      </c>
      <c r="D38" s="26">
        <f t="shared" si="1"/>
        <v>0.31405469694951776</v>
      </c>
      <c r="E38" s="16"/>
      <c r="F38" s="16"/>
      <c r="G38" s="16"/>
    </row>
    <row r="39" spans="1:7">
      <c r="A39" s="11"/>
      <c r="B39" s="20">
        <v>40549</v>
      </c>
      <c r="C39" s="26">
        <f t="shared" si="1"/>
        <v>0.62420417880464507</v>
      </c>
      <c r="D39" s="26">
        <f t="shared" si="1"/>
        <v>0.83129607625986257</v>
      </c>
      <c r="E39" s="16"/>
      <c r="F39" s="16"/>
      <c r="G39" s="16"/>
    </row>
    <row r="40" spans="1:7">
      <c r="A40" s="11"/>
      <c r="B40" s="20">
        <v>40566</v>
      </c>
      <c r="C40" s="26">
        <f t="shared" si="1"/>
        <v>1.6306557917078712</v>
      </c>
      <c r="D40" s="26">
        <f t="shared" si="1"/>
        <v>2.5899167659150351</v>
      </c>
      <c r="E40" s="16"/>
      <c r="F40" s="16"/>
      <c r="G40" s="16"/>
    </row>
    <row r="41" spans="1:7">
      <c r="A41" s="11"/>
      <c r="B41" s="20">
        <v>40586</v>
      </c>
      <c r="C41" s="26">
        <f t="shared" si="1"/>
        <v>3.0500106304175478</v>
      </c>
      <c r="D41" s="26">
        <f t="shared" si="1"/>
        <v>4.0381926279840012</v>
      </c>
      <c r="E41" s="16"/>
      <c r="F41" s="16"/>
      <c r="G41" s="16"/>
    </row>
    <row r="42" spans="1:7">
      <c r="A42" s="11"/>
      <c r="B42" s="20">
        <v>40598</v>
      </c>
      <c r="C42" s="26">
        <v>0</v>
      </c>
      <c r="D42" s="26">
        <v>0</v>
      </c>
      <c r="E42" s="16"/>
      <c r="F42" s="16"/>
      <c r="G42" s="16"/>
    </row>
    <row r="43" spans="1:7">
      <c r="A43" s="11"/>
      <c r="B43" s="63">
        <v>40625</v>
      </c>
      <c r="C43" s="22">
        <f>C29-C$42</f>
        <v>7.0000000000000007E-2</v>
      </c>
      <c r="D43" s="22">
        <f>D29-D$42</f>
        <v>0.05</v>
      </c>
      <c r="E43" s="16"/>
      <c r="F43" s="16"/>
      <c r="G43" s="16"/>
    </row>
    <row r="44" spans="1:7">
      <c r="A44" s="11"/>
      <c r="B44" s="63">
        <v>40640</v>
      </c>
      <c r="C44" s="22" t="s">
        <v>53</v>
      </c>
      <c r="D44" s="22" t="s">
        <v>53</v>
      </c>
      <c r="E44" s="16"/>
      <c r="F44" s="16"/>
      <c r="G44" s="16"/>
    </row>
    <row r="45" spans="1:7">
      <c r="A45" s="11"/>
      <c r="B45" s="63">
        <v>40671</v>
      </c>
      <c r="C45" s="22">
        <f t="shared" ref="C45:D45" si="2">C31-C$42</f>
        <v>0.39</v>
      </c>
      <c r="D45" s="22">
        <f t="shared" si="2"/>
        <v>0.26</v>
      </c>
      <c r="E45" s="16"/>
      <c r="F45" s="16"/>
      <c r="G45" s="16"/>
    </row>
    <row r="46" spans="1:7">
      <c r="A46" s="11"/>
      <c r="B46" s="64"/>
      <c r="C46" s="19"/>
      <c r="D46" s="19"/>
      <c r="E46" s="16"/>
      <c r="F46" s="112"/>
      <c r="G46" s="112"/>
    </row>
    <row r="47" spans="1:7">
      <c r="A47" s="94" t="s">
        <v>8</v>
      </c>
      <c r="B47" s="113"/>
      <c r="C47" s="19"/>
      <c r="D47" s="19"/>
      <c r="E47" s="16"/>
      <c r="F47" s="112"/>
      <c r="G47" s="112"/>
    </row>
    <row r="48" spans="1:7">
      <c r="A48" s="95" t="s">
        <v>9</v>
      </c>
      <c r="B48" s="20">
        <v>40488</v>
      </c>
      <c r="C48" s="19" t="s">
        <v>53</v>
      </c>
      <c r="D48" s="19" t="s">
        <v>53</v>
      </c>
      <c r="E48" s="16"/>
      <c r="F48" s="112"/>
      <c r="G48" s="112"/>
    </row>
    <row r="49" spans="1:7" ht="15" customHeight="1">
      <c r="A49" s="11"/>
      <c r="B49" s="20">
        <v>40505</v>
      </c>
      <c r="C49" s="65">
        <v>400</v>
      </c>
      <c r="D49" s="65">
        <f>4.5*60</f>
        <v>270</v>
      </c>
      <c r="E49" s="114" t="s">
        <v>48</v>
      </c>
      <c r="F49" s="114"/>
      <c r="G49" s="114"/>
    </row>
    <row r="50" spans="1:7">
      <c r="A50" s="94"/>
      <c r="B50" s="20">
        <v>40510</v>
      </c>
      <c r="C50" s="65">
        <v>400</v>
      </c>
      <c r="D50" s="65">
        <v>0</v>
      </c>
      <c r="E50" s="114"/>
      <c r="F50" s="114"/>
      <c r="G50" s="114"/>
    </row>
    <row r="51" spans="1:7">
      <c r="A51" s="11"/>
      <c r="B51" s="20">
        <v>40528</v>
      </c>
      <c r="C51" s="65">
        <v>0</v>
      </c>
      <c r="D51" s="65">
        <v>0</v>
      </c>
      <c r="E51" s="115"/>
      <c r="F51" s="112"/>
      <c r="G51" s="112"/>
    </row>
    <row r="52" spans="1:7">
      <c r="A52" s="96"/>
      <c r="B52" s="20">
        <v>40549</v>
      </c>
      <c r="C52" s="65">
        <v>0</v>
      </c>
      <c r="D52" s="65">
        <v>0</v>
      </c>
      <c r="E52" s="102"/>
      <c r="F52" s="102"/>
      <c r="G52" s="116"/>
    </row>
    <row r="53" spans="1:7">
      <c r="A53" s="96"/>
      <c r="B53" s="20">
        <v>40566</v>
      </c>
      <c r="C53" s="65">
        <v>0</v>
      </c>
      <c r="D53" s="65">
        <v>0</v>
      </c>
      <c r="E53" s="102"/>
      <c r="F53" s="102"/>
      <c r="G53" s="116"/>
    </row>
    <row r="54" spans="1:7">
      <c r="A54" s="11"/>
      <c r="B54" s="20">
        <v>40586</v>
      </c>
      <c r="C54" s="65">
        <v>0</v>
      </c>
      <c r="D54" s="65">
        <v>0</v>
      </c>
      <c r="E54" s="16"/>
      <c r="F54" s="16"/>
      <c r="G54" s="16"/>
    </row>
    <row r="55" spans="1:7">
      <c r="A55" s="11"/>
      <c r="B55" s="20">
        <v>40598</v>
      </c>
      <c r="C55" s="65">
        <v>0</v>
      </c>
      <c r="D55" s="65">
        <v>0</v>
      </c>
      <c r="E55" s="16"/>
      <c r="F55" s="16"/>
      <c r="G55" s="16"/>
    </row>
    <row r="56" spans="1:7">
      <c r="A56" s="11"/>
      <c r="B56" s="63">
        <v>40625</v>
      </c>
      <c r="C56" s="22">
        <v>0</v>
      </c>
      <c r="D56" s="22">
        <v>0</v>
      </c>
      <c r="E56" s="16"/>
      <c r="F56" s="16"/>
      <c r="G56" s="16"/>
    </row>
    <row r="57" spans="1:7">
      <c r="A57" s="11"/>
      <c r="B57" s="63">
        <v>40640</v>
      </c>
      <c r="C57" s="22">
        <v>0</v>
      </c>
      <c r="D57" s="22">
        <v>0</v>
      </c>
      <c r="E57" s="16"/>
      <c r="F57" s="16"/>
      <c r="G57" s="16"/>
    </row>
    <row r="58" spans="1:7">
      <c r="A58" s="11"/>
      <c r="B58" s="63">
        <v>40671</v>
      </c>
      <c r="C58" s="22">
        <v>0</v>
      </c>
      <c r="D58" s="22">
        <v>0</v>
      </c>
      <c r="E58" s="16"/>
      <c r="F58" s="16"/>
      <c r="G58" s="16"/>
    </row>
    <row r="59" spans="1:7">
      <c r="A59" s="11"/>
      <c r="B59" s="64"/>
      <c r="C59" s="19"/>
      <c r="D59" s="19"/>
      <c r="E59" s="16"/>
      <c r="F59" s="16"/>
      <c r="G59" s="16"/>
    </row>
    <row r="60" spans="1:7">
      <c r="A60" s="11" t="s">
        <v>11</v>
      </c>
      <c r="B60" s="20">
        <v>40488</v>
      </c>
      <c r="C60" s="19" t="s">
        <v>53</v>
      </c>
      <c r="D60" s="19" t="s">
        <v>53</v>
      </c>
      <c r="E60" s="16"/>
      <c r="F60" s="16"/>
      <c r="G60" s="16"/>
    </row>
    <row r="61" spans="1:7">
      <c r="A61" s="11"/>
      <c r="B61" s="20">
        <v>40505</v>
      </c>
      <c r="C61" s="21">
        <f>SUM(C$49:C49)/60*3*96.3/(30*35)</f>
        <v>1.8342857142857143</v>
      </c>
      <c r="D61" s="21">
        <f>SUM(D$49:D49)/60*3*96.3/(30*35)</f>
        <v>1.238142857142857</v>
      </c>
      <c r="E61" s="16"/>
      <c r="F61" s="16"/>
      <c r="G61" s="16"/>
    </row>
    <row r="62" spans="1:7">
      <c r="A62" s="11"/>
      <c r="B62" s="20">
        <v>40510</v>
      </c>
      <c r="C62" s="21">
        <f>SUM(C$49:C50)/60*3*96.3/(30*35)</f>
        <v>3.6685714285714286</v>
      </c>
      <c r="D62" s="21">
        <f>SUM(D$49:D50)/60*3*96.3/(30*35)</f>
        <v>1.238142857142857</v>
      </c>
      <c r="E62" s="16"/>
      <c r="F62" s="16"/>
      <c r="G62" s="16"/>
    </row>
    <row r="63" spans="1:7">
      <c r="A63" s="11"/>
      <c r="B63" s="20">
        <v>40528</v>
      </c>
      <c r="C63" s="21">
        <f>SUM(C$49:C51)/60*3*96.3/(30*35)</f>
        <v>3.6685714285714286</v>
      </c>
      <c r="D63" s="21">
        <f>SUM(D$49:D51)/60*3*96.3/(30*35)</f>
        <v>1.238142857142857</v>
      </c>
      <c r="E63" s="16"/>
      <c r="F63" s="16"/>
      <c r="G63" s="16"/>
    </row>
    <row r="64" spans="1:7">
      <c r="A64" s="11"/>
      <c r="B64" s="20">
        <v>40549</v>
      </c>
      <c r="C64" s="21">
        <f>SUM(C$49:C52)/60*3*96.3/(30*35)</f>
        <v>3.6685714285714286</v>
      </c>
      <c r="D64" s="21">
        <f>SUM(D$49:D52)/60*3*96.3/(30*35)</f>
        <v>1.238142857142857</v>
      </c>
      <c r="E64" s="16"/>
      <c r="F64" s="16"/>
      <c r="G64" s="16"/>
    </row>
    <row r="65" spans="1:7">
      <c r="A65" s="11"/>
      <c r="B65" s="20">
        <v>40566</v>
      </c>
      <c r="C65" s="21">
        <f>SUM(C$49:C53)/60*3*96.3/(30*35)</f>
        <v>3.6685714285714286</v>
      </c>
      <c r="D65" s="21">
        <f>SUM(D$49:D53)/60*3*96.3/(30*35)</f>
        <v>1.238142857142857</v>
      </c>
      <c r="E65" s="16"/>
      <c r="F65" s="16"/>
      <c r="G65" s="16"/>
    </row>
    <row r="66" spans="1:7">
      <c r="A66" s="11"/>
      <c r="B66" s="20">
        <v>40586</v>
      </c>
      <c r="C66" s="21">
        <f>SUM(C$49:C54)/60*3*96.3/(30*35)</f>
        <v>3.6685714285714286</v>
      </c>
      <c r="D66" s="21">
        <f>SUM(D$49:D54)/60*3*96.3/(30*35)</f>
        <v>1.238142857142857</v>
      </c>
      <c r="E66" s="16"/>
      <c r="F66" s="16"/>
      <c r="G66" s="16"/>
    </row>
    <row r="67" spans="1:7">
      <c r="A67" s="11"/>
      <c r="B67" s="20">
        <v>40598</v>
      </c>
      <c r="C67" s="21">
        <f>SUM(C$49:C55)/60*3*96.3/(30*35)</f>
        <v>3.6685714285714286</v>
      </c>
      <c r="D67" s="21">
        <f>SUM(D$49:D55)/60*3*96.3/(30*35)</f>
        <v>1.238142857142857</v>
      </c>
      <c r="E67" s="16"/>
      <c r="F67" s="16"/>
      <c r="G67" s="16"/>
    </row>
    <row r="68" spans="1:7">
      <c r="A68" s="11"/>
      <c r="B68" s="63">
        <v>40625</v>
      </c>
      <c r="C68" s="22">
        <f>SUM(C$49:C56)/60*3*96.3/(30*35)</f>
        <v>3.6685714285714286</v>
      </c>
      <c r="D68" s="22">
        <f>SUM(D$49:D56)/60*3*96.3/(30*35)</f>
        <v>1.238142857142857</v>
      </c>
      <c r="E68" s="16"/>
      <c r="F68" s="16"/>
      <c r="G68" s="16"/>
    </row>
    <row r="69" spans="1:7">
      <c r="A69" s="11"/>
      <c r="B69" s="63">
        <v>40640</v>
      </c>
      <c r="C69" s="22">
        <f>SUM(C$49:C57)/60*3*96.3/(30*35)</f>
        <v>3.6685714285714286</v>
      </c>
      <c r="D69" s="22">
        <f>SUM(D$49:D57)/60*3*96.3/(30*35)</f>
        <v>1.238142857142857</v>
      </c>
      <c r="E69" s="16"/>
      <c r="F69" s="16"/>
      <c r="G69" s="16"/>
    </row>
    <row r="70" spans="1:7">
      <c r="A70" s="11"/>
      <c r="B70" s="63">
        <v>40671</v>
      </c>
      <c r="C70" s="22">
        <f>SUM(C$49:C58)/60*3*96.3/(30*35)</f>
        <v>3.6685714285714286</v>
      </c>
      <c r="D70" s="22">
        <f>SUM(D$49:D58)/60*3*96.3/(30*35)</f>
        <v>1.238142857142857</v>
      </c>
      <c r="E70" s="16"/>
      <c r="F70" s="16"/>
      <c r="G70" s="16"/>
    </row>
    <row r="71" spans="1:7">
      <c r="A71" s="11"/>
      <c r="B71" s="64"/>
      <c r="C71" s="19"/>
      <c r="D71" s="19"/>
      <c r="E71" s="16"/>
      <c r="F71" s="16"/>
      <c r="G71" s="16"/>
    </row>
    <row r="72" spans="1:7">
      <c r="A72" s="31" t="s">
        <v>13</v>
      </c>
      <c r="B72" s="20">
        <v>40488</v>
      </c>
      <c r="C72" s="19" t="s">
        <v>53</v>
      </c>
      <c r="D72" s="19" t="s">
        <v>53</v>
      </c>
      <c r="E72" s="16"/>
      <c r="F72" s="16"/>
      <c r="G72" s="16"/>
    </row>
    <row r="73" spans="1:7">
      <c r="A73" s="11"/>
      <c r="B73" s="20">
        <v>40505</v>
      </c>
      <c r="C73" s="29">
        <f t="shared" ref="C73:D79" si="3">C61+C36</f>
        <v>1.8342857142857143</v>
      </c>
      <c r="D73" s="29">
        <f t="shared" si="3"/>
        <v>1.238142857142857</v>
      </c>
      <c r="E73" s="16"/>
      <c r="F73" s="16"/>
      <c r="G73" s="16"/>
    </row>
    <row r="74" spans="1:7">
      <c r="A74" s="11"/>
      <c r="B74" s="20">
        <v>40510</v>
      </c>
      <c r="C74" s="29">
        <f t="shared" si="3"/>
        <v>3.8167489928780092</v>
      </c>
      <c r="D74" s="29">
        <f t="shared" si="3"/>
        <v>1.4439908487378916</v>
      </c>
      <c r="E74" s="16"/>
      <c r="F74" s="16"/>
      <c r="G74" s="16"/>
    </row>
    <row r="75" spans="1:7">
      <c r="A75" s="11"/>
      <c r="B75" s="20">
        <v>40528</v>
      </c>
      <c r="C75" s="29">
        <f t="shared" si="3"/>
        <v>4.0089046396341379</v>
      </c>
      <c r="D75" s="29">
        <f t="shared" si="3"/>
        <v>1.5521975540923747</v>
      </c>
      <c r="E75" s="16"/>
      <c r="F75" s="16"/>
      <c r="G75" s="16"/>
    </row>
    <row r="76" spans="1:7">
      <c r="A76" s="11"/>
      <c r="B76" s="20">
        <v>40549</v>
      </c>
      <c r="C76" s="29">
        <f t="shared" si="3"/>
        <v>4.2927756073760737</v>
      </c>
      <c r="D76" s="29">
        <f t="shared" si="3"/>
        <v>2.0694389334027194</v>
      </c>
      <c r="E76" s="16"/>
      <c r="F76" s="16"/>
      <c r="G76" s="16"/>
    </row>
    <row r="77" spans="1:7">
      <c r="A77" s="11"/>
      <c r="B77" s="67">
        <v>40566</v>
      </c>
      <c r="C77" s="29">
        <f t="shared" si="3"/>
        <v>5.2992272202792998</v>
      </c>
      <c r="D77" s="29">
        <f t="shared" si="3"/>
        <v>3.828059623057892</v>
      </c>
      <c r="E77" s="16"/>
      <c r="F77" s="16"/>
      <c r="G77" s="16"/>
    </row>
    <row r="78" spans="1:7">
      <c r="A78" s="15"/>
      <c r="B78" s="20">
        <v>40586</v>
      </c>
      <c r="C78" s="29">
        <f t="shared" si="3"/>
        <v>6.7185820589889769</v>
      </c>
      <c r="D78" s="29">
        <f t="shared" si="3"/>
        <v>5.2763354851268582</v>
      </c>
      <c r="E78" s="16"/>
      <c r="F78" s="16"/>
      <c r="G78" s="16"/>
    </row>
    <row r="79" spans="1:7">
      <c r="A79" s="11"/>
      <c r="B79" s="20">
        <v>40598</v>
      </c>
      <c r="C79" s="29">
        <f t="shared" si="3"/>
        <v>3.6685714285714286</v>
      </c>
      <c r="D79" s="29">
        <f t="shared" si="3"/>
        <v>1.238142857142857</v>
      </c>
      <c r="E79" s="16"/>
      <c r="F79" s="16"/>
      <c r="G79" s="16"/>
    </row>
    <row r="80" spans="1:7">
      <c r="A80" s="11"/>
      <c r="B80" s="63">
        <v>40625</v>
      </c>
      <c r="C80" s="22">
        <f>C68+C43</f>
        <v>3.7385714285714284</v>
      </c>
      <c r="D80" s="22">
        <f t="shared" ref="D80" si="4">D68+D43</f>
        <v>1.288142857142857</v>
      </c>
      <c r="E80" s="16"/>
      <c r="F80" s="16"/>
      <c r="G80" s="16"/>
    </row>
    <row r="81" spans="1:7">
      <c r="A81" s="11"/>
      <c r="B81" s="63">
        <v>40640</v>
      </c>
      <c r="C81" s="22" t="s">
        <v>53</v>
      </c>
      <c r="D81" s="22" t="s">
        <v>53</v>
      </c>
      <c r="E81" s="16"/>
      <c r="F81" s="16"/>
      <c r="G81" s="16"/>
    </row>
    <row r="82" spans="1:7">
      <c r="A82" s="11"/>
      <c r="B82" s="63">
        <v>40671</v>
      </c>
      <c r="C82" s="22">
        <f t="shared" ref="C82:D82" si="5">C70+C45</f>
        <v>4.0585714285714287</v>
      </c>
      <c r="D82" s="22">
        <f t="shared" si="5"/>
        <v>1.498142857142857</v>
      </c>
      <c r="E82" s="16"/>
      <c r="F82" s="16"/>
      <c r="G82" s="16"/>
    </row>
  </sheetData>
  <mergeCells count="3">
    <mergeCell ref="C7:D7"/>
    <mergeCell ref="E49:G50"/>
    <mergeCell ref="E14:F16"/>
  </mergeCells>
  <printOptions verticalCentered="1"/>
  <pageMargins left="1.28" right="0.7" top="0.27" bottom="0.21" header="0.22" footer="0.17"/>
  <pageSetup scale="5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6"/>
  <sheetViews>
    <sheetView view="pageBreakPreview" zoomScale="80" zoomScaleNormal="90" zoomScaleSheetLayoutView="80" workbookViewId="0">
      <selection activeCell="A12" sqref="A12"/>
    </sheetView>
  </sheetViews>
  <sheetFormatPr defaultRowHeight="14.25"/>
  <cols>
    <col min="1" max="1" width="26.7109375" style="5" customWidth="1"/>
    <col min="2" max="2" width="19.7109375" style="5" customWidth="1"/>
    <col min="3" max="3" width="12.7109375" style="5" bestFit="1" customWidth="1"/>
    <col min="4" max="16384" width="9.140625" style="5"/>
  </cols>
  <sheetData>
    <row r="1" spans="1:3" ht="18">
      <c r="A1" s="10" t="s">
        <v>0</v>
      </c>
    </row>
    <row r="2" spans="1:3">
      <c r="A2" s="11" t="s">
        <v>1</v>
      </c>
    </row>
    <row r="3" spans="1:3" ht="18">
      <c r="A3" s="12" t="s">
        <v>47</v>
      </c>
    </row>
    <row r="4" spans="1:3">
      <c r="B4" s="11" t="s">
        <v>61</v>
      </c>
    </row>
    <row r="5" spans="1:3" ht="18">
      <c r="B5" s="130" t="s">
        <v>32</v>
      </c>
    </row>
    <row r="6" spans="1:3">
      <c r="B6" s="131" t="s">
        <v>34</v>
      </c>
    </row>
    <row r="7" spans="1:3">
      <c r="B7" s="87"/>
      <c r="C7" s="21" t="s">
        <v>68</v>
      </c>
    </row>
    <row r="8" spans="1:3">
      <c r="B8" s="19" t="s">
        <v>4</v>
      </c>
      <c r="C8" s="21" t="s">
        <v>51</v>
      </c>
    </row>
    <row r="9" spans="1:3">
      <c r="A9" s="31" t="s">
        <v>5</v>
      </c>
      <c r="B9" s="20">
        <v>40516</v>
      </c>
      <c r="C9" s="21">
        <v>0</v>
      </c>
    </row>
    <row r="10" spans="1:3">
      <c r="A10" s="11"/>
      <c r="B10" s="20">
        <v>40540</v>
      </c>
      <c r="C10" s="21">
        <v>0</v>
      </c>
    </row>
    <row r="11" spans="1:3">
      <c r="A11" s="11"/>
      <c r="B11" s="20">
        <v>40552</v>
      </c>
      <c r="C11" s="21">
        <v>0</v>
      </c>
    </row>
    <row r="12" spans="1:3">
      <c r="A12" s="11"/>
      <c r="B12" s="20">
        <v>40559</v>
      </c>
      <c r="C12" s="21">
        <v>7.0000000000000007E-2</v>
      </c>
    </row>
    <row r="13" spans="1:3">
      <c r="A13" s="11"/>
      <c r="B13" s="20">
        <v>40580</v>
      </c>
      <c r="C13" s="21">
        <v>0.28000000000000003</v>
      </c>
    </row>
    <row r="14" spans="1:3">
      <c r="A14" s="11"/>
      <c r="B14" s="20">
        <v>40608</v>
      </c>
      <c r="C14" s="21">
        <v>0.36</v>
      </c>
    </row>
    <row r="15" spans="1:3">
      <c r="A15" s="11"/>
      <c r="B15" s="20">
        <v>40621</v>
      </c>
      <c r="C15" s="21" t="s">
        <v>53</v>
      </c>
    </row>
    <row r="16" spans="1:3">
      <c r="A16" s="11"/>
      <c r="B16" s="20">
        <v>40650</v>
      </c>
      <c r="C16" s="21" t="s">
        <v>53</v>
      </c>
    </row>
    <row r="17" spans="1:3">
      <c r="A17" s="11"/>
      <c r="B17" s="20">
        <v>40671</v>
      </c>
      <c r="C17" s="21" t="s">
        <v>53</v>
      </c>
    </row>
    <row r="18" spans="1:3">
      <c r="A18" s="11"/>
      <c r="B18" s="20">
        <v>40751</v>
      </c>
      <c r="C18" s="21">
        <v>186</v>
      </c>
    </row>
    <row r="19" spans="1:3">
      <c r="A19" s="11"/>
      <c r="B19" s="121"/>
      <c r="C19" s="21"/>
    </row>
    <row r="20" spans="1:3">
      <c r="A20" s="11" t="s">
        <v>6</v>
      </c>
      <c r="B20" s="20">
        <v>40516</v>
      </c>
      <c r="C20" s="132">
        <v>0</v>
      </c>
    </row>
    <row r="21" spans="1:3">
      <c r="A21" s="11"/>
      <c r="B21" s="20">
        <v>40540</v>
      </c>
      <c r="C21" s="132">
        <v>0</v>
      </c>
    </row>
    <row r="22" spans="1:3">
      <c r="A22" s="11"/>
      <c r="B22" s="20">
        <v>40552</v>
      </c>
      <c r="C22" s="132">
        <v>0</v>
      </c>
    </row>
    <row r="23" spans="1:3">
      <c r="A23" s="11"/>
      <c r="B23" s="20">
        <v>40559</v>
      </c>
      <c r="C23" s="132">
        <f>C12-C$22</f>
        <v>7.0000000000000007E-2</v>
      </c>
    </row>
    <row r="24" spans="1:3">
      <c r="A24" s="11"/>
      <c r="B24" s="20">
        <v>40580</v>
      </c>
      <c r="C24" s="132">
        <f>C13-C$22</f>
        <v>0.28000000000000003</v>
      </c>
    </row>
    <row r="25" spans="1:3">
      <c r="A25" s="11"/>
      <c r="B25" s="20">
        <v>40608</v>
      </c>
      <c r="C25" s="132">
        <f>C14-C$22</f>
        <v>0.36</v>
      </c>
    </row>
    <row r="26" spans="1:3">
      <c r="A26" s="11"/>
      <c r="B26" s="20">
        <v>40621</v>
      </c>
      <c r="C26" s="132" t="s">
        <v>53</v>
      </c>
    </row>
    <row r="27" spans="1:3">
      <c r="A27" s="11"/>
      <c r="B27" s="20">
        <v>40650</v>
      </c>
      <c r="C27" s="132" t="s">
        <v>53</v>
      </c>
    </row>
    <row r="28" spans="1:3">
      <c r="A28" s="11"/>
      <c r="B28" s="20">
        <v>40671</v>
      </c>
      <c r="C28" s="132" t="s">
        <v>53</v>
      </c>
    </row>
    <row r="29" spans="1:3">
      <c r="A29" s="11"/>
      <c r="B29" s="20">
        <v>40751</v>
      </c>
      <c r="C29" s="132">
        <f>C18-C$22</f>
        <v>186</v>
      </c>
    </row>
    <row r="30" spans="1:3">
      <c r="A30" s="11" t="s">
        <v>7</v>
      </c>
      <c r="B30" s="121"/>
      <c r="C30" s="21">
        <v>2.77</v>
      </c>
    </row>
    <row r="31" spans="1:3">
      <c r="A31" s="11"/>
      <c r="B31" s="121"/>
      <c r="C31" s="21"/>
    </row>
    <row r="32" spans="1:3">
      <c r="A32" s="11" t="s">
        <v>49</v>
      </c>
      <c r="B32" s="20">
        <v>40516</v>
      </c>
      <c r="C32" s="21">
        <f>C20/C$30*12</f>
        <v>0</v>
      </c>
    </row>
    <row r="33" spans="1:3">
      <c r="A33" s="11"/>
      <c r="B33" s="20">
        <v>40540</v>
      </c>
      <c r="C33" s="21">
        <f>C21/C$30*12</f>
        <v>0</v>
      </c>
    </row>
    <row r="34" spans="1:3">
      <c r="A34" s="11"/>
      <c r="B34" s="20">
        <v>40552</v>
      </c>
      <c r="C34" s="21">
        <f>C22/C$30*12</f>
        <v>0</v>
      </c>
    </row>
    <row r="35" spans="1:3">
      <c r="A35" s="11"/>
      <c r="B35" s="20">
        <v>40559</v>
      </c>
      <c r="C35" s="21">
        <f>C23/C$30*12</f>
        <v>0.30324909747292422</v>
      </c>
    </row>
    <row r="36" spans="1:3">
      <c r="A36" s="11"/>
      <c r="B36" s="20">
        <v>40580</v>
      </c>
      <c r="C36" s="21">
        <f>C24/C$30*12</f>
        <v>1.2129963898916969</v>
      </c>
    </row>
    <row r="37" spans="1:3">
      <c r="A37" s="11"/>
      <c r="B37" s="20">
        <v>40608</v>
      </c>
      <c r="C37" s="21">
        <f>C25/C$30*12</f>
        <v>1.5595667870036101</v>
      </c>
    </row>
    <row r="38" spans="1:3">
      <c r="A38" s="11"/>
      <c r="B38" s="20">
        <v>40621</v>
      </c>
      <c r="C38" s="21" t="s">
        <v>53</v>
      </c>
    </row>
    <row r="39" spans="1:3">
      <c r="A39" s="11"/>
      <c r="B39" s="20">
        <v>40650</v>
      </c>
      <c r="C39" s="21" t="s">
        <v>53</v>
      </c>
    </row>
    <row r="40" spans="1:3">
      <c r="A40" s="11"/>
      <c r="B40" s="20">
        <v>40671</v>
      </c>
      <c r="C40" s="21" t="s">
        <v>53</v>
      </c>
    </row>
    <row r="41" spans="1:3">
      <c r="A41" s="11"/>
      <c r="B41" s="20">
        <v>40751</v>
      </c>
      <c r="C41" s="21">
        <f>C29/C$30*12</f>
        <v>805.77617328519864</v>
      </c>
    </row>
    <row r="42" spans="1:3">
      <c r="A42" s="31" t="s">
        <v>8</v>
      </c>
      <c r="B42" s="21"/>
      <c r="C42" s="21"/>
    </row>
    <row r="43" spans="1:3">
      <c r="A43" s="11" t="s">
        <v>9</v>
      </c>
      <c r="B43" s="20">
        <v>40516</v>
      </c>
      <c r="C43" s="26">
        <v>240</v>
      </c>
    </row>
    <row r="44" spans="1:3">
      <c r="A44" s="11"/>
      <c r="B44" s="20"/>
      <c r="C44" s="26"/>
    </row>
    <row r="45" spans="1:3">
      <c r="A45" s="11" t="s">
        <v>11</v>
      </c>
      <c r="B45" s="20">
        <v>40516</v>
      </c>
      <c r="C45" s="25">
        <f>+C43/60*3*96.3/(30*40)</f>
        <v>0.96299999999999997</v>
      </c>
    </row>
    <row r="46" spans="1:3">
      <c r="A46" s="11"/>
      <c r="B46" s="20"/>
      <c r="C46" s="25"/>
    </row>
    <row r="47" spans="1:3">
      <c r="A47" s="31" t="s">
        <v>13</v>
      </c>
      <c r="B47" s="20">
        <v>40516</v>
      </c>
      <c r="C47" s="29">
        <f>C$45+C32</f>
        <v>0.96299999999999997</v>
      </c>
    </row>
    <row r="48" spans="1:3">
      <c r="A48" s="32"/>
      <c r="B48" s="20">
        <v>40540</v>
      </c>
      <c r="C48" s="29">
        <f>C$45+C33</f>
        <v>0.96299999999999997</v>
      </c>
    </row>
    <row r="49" spans="1:3">
      <c r="A49" s="32"/>
      <c r="B49" s="20">
        <v>40552</v>
      </c>
      <c r="C49" s="29">
        <f>C$45+C34</f>
        <v>0.96299999999999997</v>
      </c>
    </row>
    <row r="50" spans="1:3">
      <c r="A50" s="32"/>
      <c r="B50" s="20">
        <v>40559</v>
      </c>
      <c r="C50" s="29">
        <f>C$45+C35</f>
        <v>1.2662490974729241</v>
      </c>
    </row>
    <row r="51" spans="1:3">
      <c r="A51" s="32"/>
      <c r="B51" s="20">
        <v>40580</v>
      </c>
      <c r="C51" s="29">
        <f>C$45+C36</f>
        <v>2.1759963898916967</v>
      </c>
    </row>
    <row r="52" spans="1:3">
      <c r="A52" s="32"/>
      <c r="B52" s="20">
        <v>40608</v>
      </c>
      <c r="C52" s="29">
        <f>C$45+C37</f>
        <v>2.5225667870036101</v>
      </c>
    </row>
    <row r="53" spans="1:3">
      <c r="A53" s="32"/>
      <c r="B53" s="20">
        <v>40621</v>
      </c>
      <c r="C53" s="29" t="s">
        <v>53</v>
      </c>
    </row>
    <row r="54" spans="1:3">
      <c r="A54" s="11"/>
      <c r="B54" s="20">
        <v>40650</v>
      </c>
      <c r="C54" s="29" t="s">
        <v>53</v>
      </c>
    </row>
    <row r="55" spans="1:3">
      <c r="A55" s="11"/>
      <c r="B55" s="20">
        <v>40671</v>
      </c>
      <c r="C55" s="29" t="s">
        <v>53</v>
      </c>
    </row>
    <row r="56" spans="1:3">
      <c r="B56" s="20">
        <v>40751</v>
      </c>
      <c r="C56" s="29">
        <f>C$45+C41</f>
        <v>806.7391732851986</v>
      </c>
    </row>
  </sheetData>
  <pageMargins left="1.1499999999999999" right="0.7" top="0.43" bottom="0.21" header="0.24" footer="0.17"/>
  <pageSetup scale="94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60"/>
  <sheetViews>
    <sheetView zoomScaleNormal="100" workbookViewId="0">
      <selection activeCell="A4" sqref="A4:XFD4"/>
    </sheetView>
  </sheetViews>
  <sheetFormatPr defaultRowHeight="14.25"/>
  <cols>
    <col min="1" max="1" width="26.7109375" style="5" customWidth="1"/>
    <col min="2" max="2" width="19.7109375" style="5" customWidth="1"/>
    <col min="3" max="3" width="12.140625" style="5" bestFit="1" customWidth="1"/>
    <col min="4" max="16384" width="9.140625" style="5"/>
  </cols>
  <sheetData>
    <row r="1" spans="1:3" ht="18">
      <c r="A1" s="10" t="s">
        <v>0</v>
      </c>
    </row>
    <row r="2" spans="1:3">
      <c r="A2" s="11" t="s">
        <v>1</v>
      </c>
    </row>
    <row r="3" spans="1:3" ht="18">
      <c r="A3" s="12" t="s">
        <v>47</v>
      </c>
    </row>
    <row r="4" spans="1:3">
      <c r="B4" s="15" t="s">
        <v>62</v>
      </c>
    </row>
    <row r="5" spans="1:3" ht="18">
      <c r="B5" s="130" t="s">
        <v>31</v>
      </c>
    </row>
    <row r="6" spans="1:3">
      <c r="B6" s="135" t="s">
        <v>45</v>
      </c>
    </row>
    <row r="7" spans="1:3">
      <c r="A7" s="11"/>
      <c r="B7" s="87"/>
      <c r="C7" s="21" t="s">
        <v>68</v>
      </c>
    </row>
    <row r="8" spans="1:3">
      <c r="A8" s="11"/>
      <c r="B8" s="19" t="s">
        <v>4</v>
      </c>
      <c r="C8" s="21" t="s">
        <v>50</v>
      </c>
    </row>
    <row r="9" spans="1:3">
      <c r="A9" s="31" t="s">
        <v>5</v>
      </c>
      <c r="B9" s="20">
        <v>40516</v>
      </c>
      <c r="C9" s="134">
        <v>110900</v>
      </c>
    </row>
    <row r="10" spans="1:3">
      <c r="A10" s="11"/>
      <c r="B10" s="20">
        <v>40540</v>
      </c>
      <c r="C10" s="134">
        <v>115750</v>
      </c>
    </row>
    <row r="11" spans="1:3">
      <c r="A11" s="11"/>
      <c r="B11" s="20">
        <v>40552</v>
      </c>
      <c r="C11" s="134">
        <v>115750</v>
      </c>
    </row>
    <row r="12" spans="1:3">
      <c r="A12" s="11"/>
      <c r="B12" s="20">
        <v>40559</v>
      </c>
      <c r="C12" s="134">
        <v>121470</v>
      </c>
    </row>
    <row r="13" spans="1:3">
      <c r="A13" s="11"/>
      <c r="B13" s="20">
        <v>40580</v>
      </c>
      <c r="C13" s="134">
        <v>133170</v>
      </c>
    </row>
    <row r="14" spans="1:3">
      <c r="A14" s="11"/>
      <c r="B14" s="20">
        <v>40608</v>
      </c>
      <c r="C14" s="134">
        <v>133170</v>
      </c>
    </row>
    <row r="15" spans="1:3">
      <c r="A15" s="11"/>
      <c r="B15" s="20">
        <v>40621</v>
      </c>
      <c r="C15" s="134" t="s">
        <v>53</v>
      </c>
    </row>
    <row r="16" spans="1:3">
      <c r="A16" s="11"/>
      <c r="B16" s="20">
        <v>40650</v>
      </c>
      <c r="C16" s="134" t="s">
        <v>53</v>
      </c>
    </row>
    <row r="17" spans="1:3">
      <c r="A17" s="11"/>
      <c r="B17" s="20">
        <v>40671</v>
      </c>
      <c r="C17" s="134">
        <v>174710</v>
      </c>
    </row>
    <row r="18" spans="1:3">
      <c r="A18" s="11"/>
      <c r="B18" s="20">
        <v>40685</v>
      </c>
      <c r="C18" s="134">
        <v>181020</v>
      </c>
    </row>
    <row r="19" spans="1:3">
      <c r="A19" s="11"/>
      <c r="B19" s="20">
        <v>40751</v>
      </c>
      <c r="C19" s="134">
        <v>306000</v>
      </c>
    </row>
    <row r="20" spans="1:3">
      <c r="A20" s="11"/>
      <c r="B20" s="121"/>
      <c r="C20" s="21"/>
    </row>
    <row r="21" spans="1:3">
      <c r="A21" s="11" t="s">
        <v>6</v>
      </c>
      <c r="B21" s="20">
        <v>40516</v>
      </c>
      <c r="C21" s="121">
        <v>0</v>
      </c>
    </row>
    <row r="22" spans="1:3">
      <c r="A22" s="11"/>
      <c r="B22" s="20">
        <v>40540</v>
      </c>
      <c r="C22" s="121">
        <f>C10*3.06888328*10^(-6)-C$9*3.06888328*10^(-6)</f>
        <v>1.4884083908000056E-2</v>
      </c>
    </row>
    <row r="23" spans="1:3">
      <c r="A23" s="11"/>
      <c r="B23" s="20">
        <v>40552</v>
      </c>
      <c r="C23" s="121">
        <f>C11*3.06888328*10^(-6)-C$9*3.06888328*10^(-6)</f>
        <v>1.4884083908000056E-2</v>
      </c>
    </row>
    <row r="24" spans="1:3">
      <c r="A24" s="11"/>
      <c r="B24" s="20">
        <v>40559</v>
      </c>
      <c r="C24" s="121">
        <f>C12*3.06888328*10^(-6)-C$9*3.06888328*10^(-6)</f>
        <v>3.2438096269600036E-2</v>
      </c>
    </row>
    <row r="25" spans="1:3">
      <c r="A25" s="11"/>
      <c r="B25" s="20">
        <v>40580</v>
      </c>
      <c r="C25" s="121">
        <f>C13*3.06888328*10^(-6)-C$9*3.06888328*10^(-6)</f>
        <v>6.8344030645600018E-2</v>
      </c>
    </row>
    <row r="26" spans="1:3">
      <c r="A26" s="11"/>
      <c r="B26" s="20">
        <v>40608</v>
      </c>
      <c r="C26" s="121">
        <f>C14*3.06888328*10^(-6)-C$9*3.06888328*10^(-6)</f>
        <v>6.8344030645600018E-2</v>
      </c>
    </row>
    <row r="27" spans="1:3">
      <c r="A27" s="11"/>
      <c r="B27" s="20">
        <v>40621</v>
      </c>
      <c r="C27" s="121" t="s">
        <v>53</v>
      </c>
    </row>
    <row r="28" spans="1:3">
      <c r="A28" s="11"/>
      <c r="B28" s="20">
        <v>40650</v>
      </c>
      <c r="C28" s="121" t="s">
        <v>53</v>
      </c>
    </row>
    <row r="29" spans="1:3">
      <c r="A29" s="11"/>
      <c r="B29" s="20">
        <v>40671</v>
      </c>
      <c r="C29" s="121">
        <f t="shared" ref="C29" si="0">C17*3.06888328*10^(-6)-C$9*3.06888328*10^(-6)</f>
        <v>0.19582544209680003</v>
      </c>
    </row>
    <row r="30" spans="1:3">
      <c r="A30" s="11"/>
      <c r="B30" s="20">
        <v>40685</v>
      </c>
      <c r="C30" s="121">
        <f>C18*3.06888328*10^(-6)-C$9*3.06888328*10^(-6)</f>
        <v>0.21519009559359997</v>
      </c>
    </row>
    <row r="31" spans="1:3">
      <c r="A31" s="11"/>
      <c r="B31" s="20">
        <v>40751</v>
      </c>
      <c r="C31" s="121">
        <f>C19*3.06888328*10^(-6)-C$9*3.06888328*10^(-6)</f>
        <v>0.59873912792799988</v>
      </c>
    </row>
    <row r="32" spans="1:3">
      <c r="A32" s="11" t="s">
        <v>7</v>
      </c>
      <c r="B32" s="121"/>
      <c r="C32" s="21">
        <v>1.22</v>
      </c>
    </row>
    <row r="33" spans="1:3">
      <c r="A33" s="11"/>
      <c r="B33" s="121"/>
      <c r="C33" s="21"/>
    </row>
    <row r="34" spans="1:3">
      <c r="A34" s="11" t="s">
        <v>49</v>
      </c>
      <c r="B34" s="20">
        <v>40516</v>
      </c>
      <c r="C34" s="21">
        <f t="shared" ref="C34:C39" si="1">C21/C$32*12</f>
        <v>0</v>
      </c>
    </row>
    <row r="35" spans="1:3">
      <c r="A35" s="11"/>
      <c r="B35" s="20">
        <v>40540</v>
      </c>
      <c r="C35" s="21">
        <f t="shared" si="1"/>
        <v>0.14640082532459073</v>
      </c>
    </row>
    <row r="36" spans="1:3">
      <c r="A36" s="11"/>
      <c r="B36" s="20">
        <v>40552</v>
      </c>
      <c r="C36" s="21">
        <f t="shared" si="1"/>
        <v>0.14640082532459073</v>
      </c>
    </row>
    <row r="37" spans="1:3">
      <c r="A37" s="11"/>
      <c r="B37" s="20">
        <v>40559</v>
      </c>
      <c r="C37" s="21">
        <f t="shared" si="1"/>
        <v>0.31906324199606595</v>
      </c>
    </row>
    <row r="38" spans="1:3">
      <c r="A38" s="11"/>
      <c r="B38" s="20">
        <v>40580</v>
      </c>
      <c r="C38" s="21">
        <f t="shared" si="1"/>
        <v>0.67223636700590184</v>
      </c>
    </row>
    <row r="39" spans="1:3">
      <c r="A39" s="11"/>
      <c r="B39" s="20">
        <v>40608</v>
      </c>
      <c r="C39" s="21">
        <f t="shared" si="1"/>
        <v>0.67223636700590184</v>
      </c>
    </row>
    <row r="40" spans="1:3">
      <c r="A40" s="11"/>
      <c r="B40" s="20">
        <v>40621</v>
      </c>
      <c r="C40" s="21" t="s">
        <v>53</v>
      </c>
    </row>
    <row r="41" spans="1:3">
      <c r="A41" s="11"/>
      <c r="B41" s="20">
        <v>40650</v>
      </c>
      <c r="C41" s="21" t="s">
        <v>53</v>
      </c>
    </row>
    <row r="42" spans="1:3">
      <c r="A42" s="11"/>
      <c r="B42" s="20">
        <v>40671</v>
      </c>
      <c r="C42" s="21">
        <f>C29/C$32*12</f>
        <v>1.9261518894767218</v>
      </c>
    </row>
    <row r="43" spans="1:3">
      <c r="A43" s="11"/>
      <c r="B43" s="20">
        <v>40685</v>
      </c>
      <c r="C43" s="21">
        <f>C30/C$32*12</f>
        <v>2.1166238910845898</v>
      </c>
    </row>
    <row r="44" spans="1:3">
      <c r="A44" s="11"/>
      <c r="B44" s="20">
        <v>40751</v>
      </c>
      <c r="C44" s="21">
        <f>C31/C$32*12</f>
        <v>5.8892373238819662</v>
      </c>
    </row>
    <row r="45" spans="1:3">
      <c r="A45" s="31" t="s">
        <v>8</v>
      </c>
      <c r="B45" s="21"/>
      <c r="C45" s="21"/>
    </row>
    <row r="46" spans="1:3">
      <c r="A46" s="11" t="s">
        <v>9</v>
      </c>
      <c r="B46" s="20">
        <v>40516</v>
      </c>
      <c r="C46" s="21">
        <v>0</v>
      </c>
    </row>
    <row r="47" spans="1:3">
      <c r="A47" s="11"/>
      <c r="B47" s="20"/>
      <c r="C47" s="21"/>
    </row>
    <row r="48" spans="1:3">
      <c r="A48" s="11" t="s">
        <v>11</v>
      </c>
      <c r="B48" s="20">
        <v>40516</v>
      </c>
      <c r="C48" s="26">
        <v>0</v>
      </c>
    </row>
    <row r="49" spans="1:3">
      <c r="A49" s="11"/>
      <c r="B49" s="20"/>
      <c r="C49" s="26"/>
    </row>
    <row r="50" spans="1:3">
      <c r="A50" s="31" t="s">
        <v>13</v>
      </c>
      <c r="B50" s="20">
        <v>40516</v>
      </c>
      <c r="C50" s="29">
        <f t="shared" ref="C50:C60" si="2">C34</f>
        <v>0</v>
      </c>
    </row>
    <row r="51" spans="1:3">
      <c r="A51" s="32"/>
      <c r="B51" s="20">
        <v>40540</v>
      </c>
      <c r="C51" s="29">
        <f t="shared" si="2"/>
        <v>0.14640082532459073</v>
      </c>
    </row>
    <row r="52" spans="1:3">
      <c r="A52" s="32"/>
      <c r="B52" s="20">
        <v>40552</v>
      </c>
      <c r="C52" s="29">
        <f t="shared" si="2"/>
        <v>0.14640082532459073</v>
      </c>
    </row>
    <row r="53" spans="1:3">
      <c r="A53" s="32"/>
      <c r="B53" s="20">
        <v>40559</v>
      </c>
      <c r="C53" s="29">
        <f t="shared" si="2"/>
        <v>0.31906324199606595</v>
      </c>
    </row>
    <row r="54" spans="1:3">
      <c r="A54" s="32"/>
      <c r="B54" s="20">
        <v>40580</v>
      </c>
      <c r="C54" s="29">
        <f t="shared" si="2"/>
        <v>0.67223636700590184</v>
      </c>
    </row>
    <row r="55" spans="1:3">
      <c r="A55" s="32"/>
      <c r="B55" s="20">
        <v>40608</v>
      </c>
      <c r="C55" s="29">
        <f t="shared" si="2"/>
        <v>0.67223636700590184</v>
      </c>
    </row>
    <row r="56" spans="1:3">
      <c r="A56" s="32"/>
      <c r="B56" s="20">
        <v>40621</v>
      </c>
      <c r="C56" s="29" t="str">
        <f t="shared" si="2"/>
        <v>na</v>
      </c>
    </row>
    <row r="57" spans="1:3">
      <c r="A57" s="11"/>
      <c r="B57" s="20">
        <v>40650</v>
      </c>
      <c r="C57" s="29" t="str">
        <f t="shared" si="2"/>
        <v>na</v>
      </c>
    </row>
    <row r="58" spans="1:3">
      <c r="A58" s="11"/>
      <c r="B58" s="20">
        <v>40671</v>
      </c>
      <c r="C58" s="29">
        <f t="shared" si="2"/>
        <v>1.9261518894767218</v>
      </c>
    </row>
    <row r="59" spans="1:3">
      <c r="A59" s="11"/>
      <c r="B59" s="20">
        <v>40685</v>
      </c>
      <c r="C59" s="29">
        <f t="shared" si="2"/>
        <v>2.1166238910845898</v>
      </c>
    </row>
    <row r="60" spans="1:3">
      <c r="A60" s="11"/>
      <c r="B60" s="20">
        <v>40751</v>
      </c>
      <c r="C60" s="29">
        <f t="shared" si="2"/>
        <v>5.8892373238819662</v>
      </c>
    </row>
  </sheetData>
  <printOptions verticalCentered="1"/>
  <pageMargins left="1.24" right="0.28000000000000003" top="0.33" bottom="0.23" header="0.22" footer="0.17"/>
  <pageSetup scale="8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Sammis</vt:lpstr>
      <vt:lpstr>Eclipse</vt:lpstr>
      <vt:lpstr>Donlon</vt:lpstr>
      <vt:lpstr>Manzanita 2</vt:lpstr>
      <vt:lpstr>Manzanita 7</vt:lpstr>
      <vt:lpstr>Main</vt:lpstr>
      <vt:lpstr>Rice</vt:lpstr>
      <vt:lpstr>Captainich</vt:lpstr>
      <vt:lpstr>Schultz</vt:lpstr>
      <vt:lpstr>Redman</vt:lpstr>
      <vt:lpstr>Porter</vt:lpstr>
      <vt:lpstr>Donlon!Print_Area</vt:lpstr>
      <vt:lpstr>Main!Print_Area</vt:lpstr>
      <vt:lpstr>Porter!Print_Area</vt:lpstr>
      <vt:lpstr>Donlon!Print_Titles</vt:lpstr>
      <vt:lpstr>Eclipse!Print_Titles</vt:lpstr>
      <vt:lpstr>Main!Print_Titles</vt:lpstr>
      <vt:lpstr>'Manzanita 2'!Print_Titles</vt:lpstr>
      <vt:lpstr>Rice!Print_Titles</vt:lpstr>
      <vt:lpstr>Sammis!Print_Titles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tniday</dc:creator>
  <cp:lastModifiedBy>scarlsso</cp:lastModifiedBy>
  <cp:lastPrinted>2011-08-04T20:46:28Z</cp:lastPrinted>
  <dcterms:created xsi:type="dcterms:W3CDTF">2010-12-13T16:27:31Z</dcterms:created>
  <dcterms:modified xsi:type="dcterms:W3CDTF">2011-08-04T20:46:34Z</dcterms:modified>
</cp:coreProperties>
</file>